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80" tabRatio="781" activeTab="4"/>
  </bookViews>
  <sheets>
    <sheet name="Кольцово" sheetId="49" r:id="rId1"/>
    <sheet name="ЖК ВЛ АКЦИЯ до 08.03." sheetId="54" r:id="rId2"/>
    <sheet name="ЖК ВЛ" sheetId="36" r:id="rId3"/>
    <sheet name="ЖК ЛМ3" sheetId="35" r:id="rId4"/>
    <sheet name="ЖК Медовый" sheetId="42" r:id="rId5"/>
  </sheets>
  <definedNames>
    <definedName name="_xlnm._FilterDatabase" localSheetId="2" hidden="1">'ЖК ВЛ'!#REF!</definedName>
    <definedName name="_xlnm._FilterDatabase" localSheetId="1" hidden="1">'ЖК ВЛ АКЦИЯ до 08.03.'!#REF!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41" i="35"/>
  <c r="G41" i="35" s="1"/>
  <c r="F41" i="35"/>
  <c r="E41" i="35" s="1"/>
  <c r="D41" i="35"/>
  <c r="C41" i="35" s="1"/>
  <c r="F40" i="35"/>
  <c r="E40" i="35" s="1"/>
  <c r="D40" i="35"/>
  <c r="C40" i="35" s="1"/>
  <c r="G39" i="35"/>
  <c r="F39" i="35"/>
  <c r="E39" i="35"/>
  <c r="D39" i="35"/>
  <c r="C39" i="35"/>
  <c r="G38" i="35"/>
  <c r="F38" i="35"/>
  <c r="E38" i="35" s="1"/>
  <c r="D38" i="35"/>
  <c r="C38" i="35" s="1"/>
  <c r="G37" i="35"/>
  <c r="F37" i="35"/>
  <c r="E37" i="35"/>
  <c r="D37" i="35"/>
  <c r="C37" i="35"/>
  <c r="H36" i="35"/>
  <c r="G36" i="35"/>
  <c r="F36" i="35"/>
  <c r="E36" i="35"/>
  <c r="G35" i="35"/>
  <c r="F35" i="35"/>
  <c r="E35" i="35" s="1"/>
  <c r="D35" i="35"/>
  <c r="C35" i="35" s="1"/>
  <c r="G34" i="35"/>
  <c r="E34" i="35"/>
  <c r="C34" i="35"/>
  <c r="G33" i="35"/>
  <c r="E33" i="35"/>
  <c r="C33" i="35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I24" i="35"/>
  <c r="G24" i="35"/>
  <c r="E24" i="35"/>
  <c r="C24" i="35"/>
  <c r="G20" i="35"/>
  <c r="H20" i="35" s="1"/>
  <c r="E20" i="35"/>
  <c r="F20" i="35" s="1"/>
  <c r="C20" i="35"/>
  <c r="D20" i="35" s="1"/>
  <c r="F19" i="35"/>
  <c r="C19" i="35"/>
  <c r="D19" i="35" s="1"/>
  <c r="H18" i="35"/>
  <c r="E18" i="35"/>
  <c r="F18" i="35" s="1"/>
  <c r="H17" i="35"/>
  <c r="E17" i="35"/>
  <c r="F17" i="35" s="1"/>
  <c r="C17" i="35"/>
  <c r="D17" i="35" s="1"/>
  <c r="H16" i="35"/>
  <c r="E16" i="35"/>
  <c r="F16" i="35" s="1"/>
  <c r="H15" i="35"/>
  <c r="E15" i="35"/>
  <c r="F15" i="35" s="1"/>
  <c r="H14" i="35"/>
  <c r="E14" i="35"/>
  <c r="F14" i="35" s="1"/>
  <c r="H13" i="35"/>
  <c r="F13" i="35"/>
  <c r="D13" i="35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F3" i="35"/>
  <c r="D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D13" i="49"/>
  <c r="E13" i="49" s="1"/>
  <c r="E12" i="49"/>
  <c r="E11" i="49"/>
  <c r="D9" i="49"/>
  <c r="E9" i="49" s="1"/>
  <c r="D8" i="49"/>
  <c r="E8" i="49" s="1"/>
  <c r="D7" i="49"/>
  <c r="E7" i="49" s="1"/>
  <c r="D6" i="49"/>
  <c r="E6" i="49" s="1"/>
  <c r="D5" i="49"/>
  <c r="E5" i="49" s="1"/>
  <c r="D4" i="49"/>
  <c r="E4" i="49" s="1"/>
  <c r="E3" i="49"/>
  <c r="C14" i="35" l="1"/>
  <c r="D14" i="35" s="1"/>
  <c r="C16" i="35"/>
  <c r="D16" i="35" s="1"/>
  <c r="C18" i="35"/>
  <c r="D18" i="35" s="1"/>
</calcChain>
</file>

<file path=xl/sharedStrings.xml><?xml version="1.0" encoding="utf-8"?>
<sst xmlns="http://schemas.openxmlformats.org/spreadsheetml/2006/main" count="562" uniqueCount="102">
  <si>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</si>
  <si>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</si>
  <si>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</si>
  <si>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</si>
  <si>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charset val="204"/>
        <scheme val="minor"/>
      </rPr>
      <t>Платиновый проезд</t>
    </r>
    <r>
      <rPr>
        <sz val="12"/>
        <color rgb="FF1F497D"/>
        <rFont val="Calibri"/>
        <charset val="204"/>
        <scheme val="minor"/>
      </rPr>
      <t xml:space="preserve"> </t>
    </r>
    <r>
      <rPr>
        <sz val="12"/>
        <color rgb="FF000000"/>
        <rFont val="Calibri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</si>
  <si>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</si>
  <si>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</si>
  <si>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</si>
  <si>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</si>
  <si>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</si>
  <si>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</si>
  <si>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</si>
  <si>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</si>
  <si>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</si>
  <si>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</si>
  <si>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</si>
  <si>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</si>
  <si>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</si>
  <si>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</si>
  <si>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</si>
  <si>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</si>
  <si>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</si>
  <si>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</si>
  <si>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</si>
  <si>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</si>
  <si>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</si>
  <si>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</si>
  <si>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</si>
  <si>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</si>
  <si>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</si>
  <si>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</si>
  <si>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</si>
  <si>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</si>
  <si>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</si>
  <si>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</si>
  <si>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</si>
  <si>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</si>
  <si>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</si>
  <si>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</si>
  <si>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</si>
  <si>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</si>
  <si>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</si>
  <si>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</si>
  <si>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</si>
  <si>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</si>
  <si>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</si>
  <si>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</si>
  <si>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</si>
  <si>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</si>
  <si>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</si>
  <si>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</si>
  <si>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</si>
  <si>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</si>
  <si>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</si>
  <si>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</si>
  <si>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</si>
  <si>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</si>
  <si>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</si>
  <si>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</si>
  <si>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</si>
  <si>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</si>
  <si>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</si>
  <si>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</si>
  <si>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</si>
  <si>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</si>
  <si>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</si>
  <si>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</si>
  <si>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</si>
  <si>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</si>
  <si>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</si>
  <si>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</si>
  <si>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</si>
  <si>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</si>
  <si>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</si>
  <si>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</si>
  <si>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</si>
  <si>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</si>
  <si>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</si>
  <si>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</si>
  <si>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</si>
  <si>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</si>
  <si>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</si>
  <si>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</si>
  <si>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</si>
  <si>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</si>
  <si>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</si>
  <si>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</si>
  <si>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</si>
  <si>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</si>
  <si>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</si>
  <si>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</si>
  <si>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</si>
  <si>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charset val="204"/>
        <scheme val="minor"/>
      </rPr>
      <t>136 кв.м. - акция до 31.03.2025</t>
    </r>
  </si>
  <si>
    <r>
      <t xml:space="preserve">Ценообразование ЖК Кольцово </t>
    </r>
    <r>
      <rPr>
        <b/>
        <sz val="14"/>
        <color rgb="FF00B050"/>
        <rFont val="Calibri"/>
        <charset val="204"/>
        <scheme val="minor"/>
      </rPr>
      <t>с 27.01.2025г</t>
    </r>
    <r>
      <rPr>
        <b/>
        <sz val="14"/>
        <rFont val="Calibri"/>
        <charset val="204"/>
        <scheme val="minor"/>
      </rPr>
      <t>., вознаграждение АН 2%</t>
    </r>
  </si>
  <si>
    <r>
      <rPr>
        <b/>
        <sz val="14"/>
        <color rgb="FFFF0000"/>
        <rFont val="Calibri"/>
        <family val="2"/>
        <charset val="204"/>
        <scheme val="minor"/>
      </rPr>
      <t>АКЦИЯ ДО 08.03.2025г.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</t>
    </r>
    <r>
      <rPr>
        <b/>
        <sz val="14"/>
        <rFont val="Calibri"/>
        <charset val="204"/>
        <scheme val="minor"/>
      </rPr>
      <t>, оплата для АН 2%,</t>
    </r>
    <r>
      <rPr>
        <b/>
        <sz val="14"/>
        <color rgb="FFFF0000"/>
        <rFont val="Calibri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</si>
  <si>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08.03.2025г.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</t>
    </r>
    <r>
      <rPr>
        <b/>
        <sz val="14"/>
        <rFont val="Calibri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</si>
  <si>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</t>
    </r>
    <r>
      <rPr>
        <b/>
        <sz val="14"/>
        <rFont val="Calibri"/>
        <charset val="204"/>
        <scheme val="minor"/>
      </rPr>
      <t>, оплата для АН 2%,</t>
    </r>
    <r>
      <rPr>
        <b/>
        <sz val="14"/>
        <color rgb="FFFF0000"/>
        <rFont val="Calibri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</si>
  <si>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</t>
    </r>
    <r>
      <rPr>
        <b/>
        <sz val="14"/>
        <rFont val="Calibri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</si>
  <si>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</si>
  <si>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</si>
  <si>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27.01.2025г.</t>
    </r>
    <r>
      <rPr>
        <b/>
        <sz val="14"/>
        <rFont val="Calibri"/>
        <charset val="204"/>
        <scheme val="minor"/>
      </rPr>
      <t>, оплата для АН 2%,</t>
    </r>
    <r>
      <rPr>
        <b/>
        <sz val="14"/>
        <color rgb="FFFF0000"/>
        <rFont val="Calibri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</si>
  <si>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27.01.2025г.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</si>
</sst>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8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000000"/>
      <name val="Calibri"/>
      <charset val="204"/>
      <scheme val="minor"/>
    </font>
    <font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4"/>
      <color rgb="FF00B050"/>
      <name val="Calibri"/>
      <charset val="204"/>
      <scheme val="minor"/>
    </font>
    <font>
      <b/>
      <sz val="14"/>
      <color rgb="FFFF000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2"/>
      <color rgb="FF1F497D"/>
      <name val="Calibri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2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5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2" borderId="21" xfId="0" applyFont="1" applyFill="1" applyBorder="1"/>
    <xf numFmtId="0" fontId="5" fillId="0" borderId="22" xfId="0" applyFont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164" fontId="5" fillId="3" borderId="23" xfId="0" applyNumberFormat="1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5" fillId="0" borderId="2" xfId="0" applyFon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9" xfId="0" applyFont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26" xfId="0" applyFont="1" applyFill="1" applyBorder="1"/>
    <xf numFmtId="0" fontId="0" fillId="0" borderId="9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5" fillId="2" borderId="27" xfId="0" applyFont="1" applyFill="1" applyBorder="1"/>
    <xf numFmtId="0" fontId="5" fillId="0" borderId="28" xfId="0" applyFont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164" fontId="5" fillId="3" borderId="28" xfId="0" applyNumberFormat="1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/>
    <xf numFmtId="0" fontId="5" fillId="2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0" borderId="7" xfId="0" applyFont="1" applyBorder="1"/>
    <xf numFmtId="2" fontId="1" fillId="0" borderId="5" xfId="0" applyNumberFormat="1" applyFont="1" applyBorder="1" applyAlignment="1">
      <alignment horizontal="center" wrapText="1"/>
    </xf>
    <xf numFmtId="2" fontId="1" fillId="0" borderId="25" xfId="0" applyNumberFormat="1" applyFont="1" applyBorder="1" applyAlignment="1">
      <alignment horizontal="center" wrapText="1"/>
    </xf>
    <xf numFmtId="0" fontId="1" fillId="0" borderId="1" xfId="0" applyFont="1" applyBorder="1"/>
    <xf numFmtId="2" fontId="1" fillId="0" borderId="2" xfId="0" applyNumberFormat="1" applyFont="1" applyBorder="1" applyAlignment="1">
      <alignment horizontal="center" wrapText="1"/>
    </xf>
    <xf numFmtId="0" fontId="1" fillId="0" borderId="12" xfId="0" applyFont="1" applyBorder="1"/>
    <xf numFmtId="0" fontId="1" fillId="0" borderId="8" xfId="0" applyFont="1" applyBorder="1"/>
    <xf numFmtId="2" fontId="1" fillId="0" borderId="9" xfId="0" applyNumberFormat="1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 wrapText="1"/>
    </xf>
    <xf numFmtId="2" fontId="1" fillId="0" borderId="16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/>
    </xf>
    <xf numFmtId="2" fontId="1" fillId="0" borderId="32" xfId="0" applyNumberFormat="1" applyFont="1" applyBorder="1" applyAlignment="1">
      <alignment horizont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/>
    <xf numFmtId="0" fontId="7" fillId="0" borderId="2" xfId="0" applyFont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3" fontId="8" fillId="0" borderId="9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 wrapText="1"/>
    </xf>
    <xf numFmtId="3" fontId="8" fillId="6" borderId="17" xfId="0" applyNumberFormat="1" applyFont="1" applyFill="1" applyBorder="1" applyAlignment="1">
      <alignment horizontal="center" vertical="center" wrapText="1"/>
    </xf>
    <xf numFmtId="3" fontId="8" fillId="6" borderId="25" xfId="0" applyNumberFormat="1" applyFont="1" applyFill="1" applyBorder="1" applyAlignment="1">
      <alignment horizontal="center" vertical="center" wrapText="1"/>
    </xf>
    <xf numFmtId="3" fontId="8" fillId="6" borderId="2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16" xfId="0" applyNumberFormat="1" applyFont="1" applyFill="1" applyBorder="1" applyAlignment="1">
      <alignment horizontal="center" vertical="center" wrapText="1"/>
    </xf>
    <xf numFmtId="3" fontId="8" fillId="6" borderId="9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3" borderId="16" xfId="0" applyNumberFormat="1" applyFont="1" applyFill="1" applyBorder="1" applyAlignment="1">
      <alignment horizontal="center"/>
    </xf>
    <xf numFmtId="3" fontId="1" fillId="3" borderId="24" xfId="0" applyNumberFormat="1" applyFont="1" applyFill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3" borderId="30" xfId="0" applyNumberFormat="1" applyFont="1" applyFill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3" borderId="20" xfId="0" applyNumberFormat="1" applyFon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3" borderId="17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3" borderId="18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3" borderId="31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" fillId="3" borderId="32" xfId="0" applyNumberFormat="1" applyFont="1" applyFill="1" applyBorder="1" applyAlignment="1">
      <alignment horizontal="center"/>
    </xf>
    <xf numFmtId="3" fontId="1" fillId="3" borderId="25" xfId="0" applyNumberFormat="1" applyFont="1" applyFill="1" applyBorder="1" applyAlignment="1">
      <alignment horizont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3"/>
  <sheetViews>
    <sheetView workbookViewId="0">
      <selection activeCell="A2" sqref="A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6" width="19" customWidth="1"/>
    <col min="7" max="8" width="15.7109375" customWidth="1"/>
    <col min="9" max="9" width="14" customWidth="1"/>
    <col min="11" max="11" width="44" customWidth="1"/>
  </cols>
  <sheetData>
    <row r="1" spans="1:6" s="1" customFormat="1" ht="19.5" thickBot="1">
      <c r="A1" s="162" t="s">
        <v>93</v>
      </c>
    </row>
    <row r="2" spans="1:6" ht="106.5" customHeight="1">
      <c r="A2" s="123" t="s">
        <v>0</v>
      </c>
      <c r="B2" s="124" t="s">
        <v>1</v>
      </c>
      <c r="C2" s="124" t="s">
        <v>2</v>
      </c>
      <c r="D2" s="124" t="s">
        <v>92</v>
      </c>
      <c r="E2" s="125" t="s">
        <v>20</v>
      </c>
      <c r="F2" s="126" t="s">
        <v>3</v>
      </c>
    </row>
    <row r="3" spans="1:6" ht="32.25" thickBot="1">
      <c r="A3" s="127" t="s">
        <v>4</v>
      </c>
      <c r="B3" s="128" t="s">
        <v>5</v>
      </c>
      <c r="C3" s="128" t="s">
        <v>6</v>
      </c>
      <c r="D3" s="164">
        <v>5465000</v>
      </c>
      <c r="E3" s="165">
        <f t="shared" ref="E3:E9" si="0">D3*0.95</f>
        <v>5191750</v>
      </c>
      <c r="F3" s="129" t="s">
        <v>7</v>
      </c>
    </row>
    <row r="4" spans="1:6" ht="30">
      <c r="A4" s="130" t="s">
        <v>8</v>
      </c>
      <c r="B4" s="131" t="s">
        <v>9</v>
      </c>
      <c r="C4" s="131" t="s">
        <v>10</v>
      </c>
      <c r="D4" s="166">
        <f>8150000*0.95</f>
        <v>7742500</v>
      </c>
      <c r="E4" s="167">
        <f t="shared" si="0"/>
        <v>7355375</v>
      </c>
      <c r="F4" s="132" t="s">
        <v>7</v>
      </c>
    </row>
    <row r="5" spans="1:6" ht="30.75" thickBot="1">
      <c r="A5" s="133" t="s">
        <v>8</v>
      </c>
      <c r="B5" s="134" t="s">
        <v>9</v>
      </c>
      <c r="C5" s="134" t="s">
        <v>11</v>
      </c>
      <c r="D5" s="168">
        <f>8300000*0.95</f>
        <v>7885000</v>
      </c>
      <c r="E5" s="169">
        <f t="shared" si="0"/>
        <v>7490750</v>
      </c>
      <c r="F5" s="135" t="s">
        <v>7</v>
      </c>
    </row>
    <row r="6" spans="1:6" ht="15.75">
      <c r="A6" s="136" t="s">
        <v>12</v>
      </c>
      <c r="B6" s="131" t="s">
        <v>9</v>
      </c>
      <c r="C6" s="131" t="s">
        <v>10</v>
      </c>
      <c r="D6" s="166">
        <f>6500000*0.95</f>
        <v>6175000</v>
      </c>
      <c r="E6" s="167">
        <f t="shared" si="0"/>
        <v>5866250</v>
      </c>
      <c r="F6" s="137" t="s">
        <v>13</v>
      </c>
    </row>
    <row r="7" spans="1:6" ht="15.75">
      <c r="A7" s="138" t="s">
        <v>14</v>
      </c>
      <c r="B7" s="131" t="s">
        <v>9</v>
      </c>
      <c r="C7" s="139" t="s">
        <v>11</v>
      </c>
      <c r="D7" s="170">
        <f>6650000*0.95</f>
        <v>6317500</v>
      </c>
      <c r="E7" s="171">
        <f t="shared" si="0"/>
        <v>6001625</v>
      </c>
      <c r="F7" s="140" t="s">
        <v>13</v>
      </c>
    </row>
    <row r="8" spans="1:6" ht="15.75">
      <c r="A8" s="130" t="s">
        <v>15</v>
      </c>
      <c r="B8" s="131" t="s">
        <v>9</v>
      </c>
      <c r="C8" s="131" t="s">
        <v>10</v>
      </c>
      <c r="D8" s="166">
        <f>6500000*0.95</f>
        <v>6175000</v>
      </c>
      <c r="E8" s="167">
        <f t="shared" si="0"/>
        <v>5866250</v>
      </c>
      <c r="F8" s="132" t="s">
        <v>13</v>
      </c>
    </row>
    <row r="9" spans="1:6" ht="16.5" thickBot="1">
      <c r="A9" s="127" t="s">
        <v>15</v>
      </c>
      <c r="B9" s="128" t="s">
        <v>9</v>
      </c>
      <c r="C9" s="128" t="s">
        <v>11</v>
      </c>
      <c r="D9" s="172">
        <f>6650000*0.95</f>
        <v>6317500</v>
      </c>
      <c r="E9" s="173">
        <f t="shared" si="0"/>
        <v>6001625</v>
      </c>
      <c r="F9" s="129" t="s">
        <v>13</v>
      </c>
    </row>
    <row r="10" spans="1:6" ht="15.75" thickBot="1">
      <c r="D10" s="174"/>
      <c r="E10" s="174"/>
      <c r="F10" s="141"/>
    </row>
    <row r="11" spans="1:6" ht="36" customHeight="1">
      <c r="A11" s="136" t="s">
        <v>16</v>
      </c>
      <c r="B11" s="142" t="s">
        <v>5</v>
      </c>
      <c r="C11" s="142" t="s">
        <v>6</v>
      </c>
      <c r="D11" s="175">
        <v>5900000</v>
      </c>
      <c r="E11" s="176">
        <f>D11*0.95</f>
        <v>5605000</v>
      </c>
      <c r="F11" s="137" t="s">
        <v>17</v>
      </c>
    </row>
    <row r="12" spans="1:6" ht="36" customHeight="1">
      <c r="A12" s="130" t="s">
        <v>18</v>
      </c>
      <c r="B12" s="131" t="s">
        <v>5</v>
      </c>
      <c r="C12" s="131" t="s">
        <v>6</v>
      </c>
      <c r="D12" s="177">
        <v>5900000</v>
      </c>
      <c r="E12" s="178">
        <f>D12*0.95</f>
        <v>5605000</v>
      </c>
      <c r="F12" s="132" t="s">
        <v>17</v>
      </c>
    </row>
    <row r="13" spans="1:6" ht="36" customHeight="1" thickBot="1">
      <c r="A13" s="133" t="s">
        <v>19</v>
      </c>
      <c r="B13" s="134" t="s">
        <v>9</v>
      </c>
      <c r="C13" s="134" t="s">
        <v>11</v>
      </c>
      <c r="D13" s="168">
        <f>8850000*0.95</f>
        <v>8407500</v>
      </c>
      <c r="E13" s="169">
        <f>D13*0.95</f>
        <v>7987125</v>
      </c>
      <c r="F13" s="135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zoomScale="90" zoomScaleNormal="90" workbookViewId="0">
      <selection activeCell="A33" sqref="A33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 thickBot="1">
      <c r="A1" s="163" t="s">
        <v>94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97" t="s">
        <v>21</v>
      </c>
      <c r="B2" s="98" t="s">
        <v>22</v>
      </c>
      <c r="C2" s="99" t="s">
        <v>23</v>
      </c>
      <c r="D2" s="98" t="s">
        <v>24</v>
      </c>
      <c r="E2" s="99" t="s">
        <v>25</v>
      </c>
      <c r="F2" s="98" t="s">
        <v>24</v>
      </c>
      <c r="G2" s="99" t="s">
        <v>26</v>
      </c>
      <c r="H2" s="98" t="s">
        <v>24</v>
      </c>
      <c r="I2" s="99" t="s">
        <v>27</v>
      </c>
      <c r="J2" s="98" t="s">
        <v>24</v>
      </c>
      <c r="K2" s="115" t="s">
        <v>28</v>
      </c>
      <c r="L2" s="116"/>
    </row>
    <row r="3" spans="1:12">
      <c r="A3" s="100" t="s">
        <v>29</v>
      </c>
      <c r="B3" s="101">
        <v>56.58</v>
      </c>
      <c r="C3" s="183">
        <f>D3/B3</f>
        <v>84977.5</v>
      </c>
      <c r="D3" s="184">
        <v>4808026.95</v>
      </c>
      <c r="E3" s="183">
        <f>F3/B3</f>
        <v>85452.5</v>
      </c>
      <c r="F3" s="184">
        <v>4834902.45</v>
      </c>
      <c r="G3" s="183">
        <f>H3/B3</f>
        <v>85927.5</v>
      </c>
      <c r="H3" s="184">
        <v>4861777.95</v>
      </c>
      <c r="I3" s="183">
        <f>J3/B3</f>
        <v>85452.5</v>
      </c>
      <c r="J3" s="184">
        <v>4834902.45</v>
      </c>
      <c r="K3" s="19" t="s">
        <v>30</v>
      </c>
      <c r="L3" s="117"/>
    </row>
    <row r="4" spans="1:12" ht="15.75" thickBot="1">
      <c r="A4" s="100" t="s">
        <v>29</v>
      </c>
      <c r="B4" s="102">
        <v>58.22</v>
      </c>
      <c r="C4" s="183">
        <f t="shared" ref="C4:C30" si="0">D4/B4</f>
        <v>84550</v>
      </c>
      <c r="D4" s="185">
        <v>4922501</v>
      </c>
      <c r="E4" s="186">
        <f t="shared" ref="E4:E30" si="1">F4/B4</f>
        <v>85025</v>
      </c>
      <c r="F4" s="185">
        <v>4950155.5</v>
      </c>
      <c r="G4" s="186">
        <f t="shared" ref="G4:G30" si="2">H4/B4</f>
        <v>85500</v>
      </c>
      <c r="H4" s="185">
        <v>4977810</v>
      </c>
      <c r="I4" s="186">
        <f t="shared" ref="I4:I30" si="3">J4/B4</f>
        <v>85025</v>
      </c>
      <c r="J4" s="185">
        <v>4950155.5</v>
      </c>
      <c r="K4" s="118" t="s">
        <v>30</v>
      </c>
      <c r="L4" s="117"/>
    </row>
    <row r="5" spans="1:12">
      <c r="A5" s="103" t="s">
        <v>31</v>
      </c>
      <c r="B5" s="104">
        <v>21.6</v>
      </c>
      <c r="C5" s="187">
        <f t="shared" si="0"/>
        <v>124268.55</v>
      </c>
      <c r="D5" s="188">
        <v>2684200.6800000002</v>
      </c>
      <c r="E5" s="187">
        <f t="shared" si="1"/>
        <v>124743.55</v>
      </c>
      <c r="F5" s="188">
        <v>2694460.68</v>
      </c>
      <c r="G5" s="187">
        <f t="shared" si="2"/>
        <v>125218.55</v>
      </c>
      <c r="H5" s="188">
        <v>2704720.68</v>
      </c>
      <c r="I5" s="187">
        <f t="shared" si="3"/>
        <v>124743.55</v>
      </c>
      <c r="J5" s="188">
        <v>2694460.68</v>
      </c>
      <c r="K5" s="119" t="s">
        <v>30</v>
      </c>
      <c r="L5" s="117"/>
    </row>
    <row r="6" spans="1:12">
      <c r="A6" s="105" t="s">
        <v>32</v>
      </c>
      <c r="B6" s="101">
        <v>37.549999999999997</v>
      </c>
      <c r="C6" s="189">
        <f t="shared" si="0"/>
        <v>97689.450000000012</v>
      </c>
      <c r="D6" s="190">
        <v>3668238.8475000001</v>
      </c>
      <c r="E6" s="189">
        <f t="shared" si="1"/>
        <v>98164.450000000012</v>
      </c>
      <c r="F6" s="190">
        <v>3686075.0975000001</v>
      </c>
      <c r="G6" s="189">
        <f t="shared" si="2"/>
        <v>98639.450000000012</v>
      </c>
      <c r="H6" s="190">
        <v>3703911.3475000001</v>
      </c>
      <c r="I6" s="189">
        <f t="shared" si="3"/>
        <v>98164.450000000012</v>
      </c>
      <c r="J6" s="190">
        <v>3686075.0975000001</v>
      </c>
      <c r="K6" s="19" t="s">
        <v>30</v>
      </c>
      <c r="L6" s="117"/>
    </row>
    <row r="7" spans="1:12">
      <c r="A7" s="100" t="s">
        <v>33</v>
      </c>
      <c r="B7" s="101">
        <v>56.58</v>
      </c>
      <c r="C7" s="183">
        <f t="shared" si="0"/>
        <v>84977.5</v>
      </c>
      <c r="D7" s="184">
        <v>4808026.95</v>
      </c>
      <c r="E7" s="183">
        <f t="shared" si="1"/>
        <v>85452.5</v>
      </c>
      <c r="F7" s="184">
        <v>4834902.45</v>
      </c>
      <c r="G7" s="183">
        <f t="shared" si="2"/>
        <v>85927.5</v>
      </c>
      <c r="H7" s="184">
        <v>4861777.95</v>
      </c>
      <c r="I7" s="183">
        <f t="shared" si="3"/>
        <v>85452.5</v>
      </c>
      <c r="J7" s="184">
        <v>4834902.45</v>
      </c>
      <c r="K7" s="19" t="s">
        <v>30</v>
      </c>
      <c r="L7" s="117"/>
    </row>
    <row r="8" spans="1:12" ht="15.75" thickBot="1">
      <c r="A8" s="106" t="s">
        <v>34</v>
      </c>
      <c r="B8" s="107">
        <v>58.22</v>
      </c>
      <c r="C8" s="191">
        <f t="shared" si="0"/>
        <v>84550</v>
      </c>
      <c r="D8" s="192">
        <v>4922501</v>
      </c>
      <c r="E8" s="191">
        <f t="shared" si="1"/>
        <v>85025</v>
      </c>
      <c r="F8" s="192">
        <v>4950155.5</v>
      </c>
      <c r="G8" s="191">
        <f t="shared" si="2"/>
        <v>85500</v>
      </c>
      <c r="H8" s="145">
        <v>4977810</v>
      </c>
      <c r="I8" s="186">
        <f t="shared" si="3"/>
        <v>85025</v>
      </c>
      <c r="J8" s="185">
        <v>4950155.5</v>
      </c>
      <c r="K8" s="118" t="s">
        <v>30</v>
      </c>
      <c r="L8" s="117"/>
    </row>
    <row r="9" spans="1:12">
      <c r="A9" s="103" t="s">
        <v>35</v>
      </c>
      <c r="B9" s="104">
        <v>21.6</v>
      </c>
      <c r="C9" s="187">
        <f t="shared" si="0"/>
        <v>124268.55</v>
      </c>
      <c r="D9" s="188">
        <v>2684200.6800000002</v>
      </c>
      <c r="E9" s="187">
        <f t="shared" si="1"/>
        <v>124743.55</v>
      </c>
      <c r="F9" s="188">
        <v>2694460.68</v>
      </c>
      <c r="G9" s="187">
        <f t="shared" si="2"/>
        <v>125218.55</v>
      </c>
      <c r="H9" s="188">
        <v>2704720.68</v>
      </c>
      <c r="I9" s="187">
        <f t="shared" si="3"/>
        <v>124743.55</v>
      </c>
      <c r="J9" s="188">
        <v>2694460.68</v>
      </c>
      <c r="K9" s="179" t="s">
        <v>30</v>
      </c>
      <c r="L9" s="117"/>
    </row>
    <row r="10" spans="1:12">
      <c r="A10" s="105" t="s">
        <v>36</v>
      </c>
      <c r="B10" s="101">
        <v>37.549999999999997</v>
      </c>
      <c r="C10" s="189">
        <f t="shared" si="0"/>
        <v>97689.450000000012</v>
      </c>
      <c r="D10" s="190">
        <v>3668238.8475000001</v>
      </c>
      <c r="E10" s="189">
        <f t="shared" si="1"/>
        <v>98164.450000000012</v>
      </c>
      <c r="F10" s="190">
        <v>3686075.0975000001</v>
      </c>
      <c r="G10" s="189">
        <f t="shared" si="2"/>
        <v>98639.450000000012</v>
      </c>
      <c r="H10" s="190">
        <v>3703911.3475000001</v>
      </c>
      <c r="I10" s="189">
        <f t="shared" si="3"/>
        <v>98164.450000000012</v>
      </c>
      <c r="J10" s="190">
        <v>3686075.0975000001</v>
      </c>
      <c r="K10" s="150" t="s">
        <v>30</v>
      </c>
      <c r="L10" s="117"/>
    </row>
    <row r="11" spans="1:12">
      <c r="A11" s="100" t="s">
        <v>37</v>
      </c>
      <c r="B11" s="101">
        <v>56.58</v>
      </c>
      <c r="C11" s="183">
        <f t="shared" si="0"/>
        <v>84977.5</v>
      </c>
      <c r="D11" s="184">
        <v>4808026.95</v>
      </c>
      <c r="E11" s="183">
        <f t="shared" si="1"/>
        <v>85452.5</v>
      </c>
      <c r="F11" s="184">
        <v>4834902.45</v>
      </c>
      <c r="G11" s="183">
        <f t="shared" si="2"/>
        <v>85927.5</v>
      </c>
      <c r="H11" s="184">
        <v>4861777.95</v>
      </c>
      <c r="I11" s="183">
        <f t="shared" si="3"/>
        <v>85452.5</v>
      </c>
      <c r="J11" s="184">
        <v>4834902.45</v>
      </c>
      <c r="K11" s="150" t="s">
        <v>30</v>
      </c>
      <c r="L11" s="117"/>
    </row>
    <row r="12" spans="1:12" ht="15.75" thickBot="1">
      <c r="A12" s="106" t="s">
        <v>38</v>
      </c>
      <c r="B12" s="107">
        <v>58.22</v>
      </c>
      <c r="C12" s="191">
        <f t="shared" si="0"/>
        <v>84550</v>
      </c>
      <c r="D12" s="192">
        <v>4922501</v>
      </c>
      <c r="E12" s="191">
        <f t="shared" si="1"/>
        <v>85025</v>
      </c>
      <c r="F12" s="192">
        <v>4950155.5</v>
      </c>
      <c r="G12" s="191">
        <f t="shared" si="2"/>
        <v>85500</v>
      </c>
      <c r="H12" s="145">
        <v>4977810</v>
      </c>
      <c r="I12" s="186">
        <f t="shared" si="3"/>
        <v>85025</v>
      </c>
      <c r="J12" s="185">
        <v>4950155.5</v>
      </c>
      <c r="K12" s="180" t="s">
        <v>30</v>
      </c>
      <c r="L12" s="117"/>
    </row>
    <row r="13" spans="1:12">
      <c r="A13" s="105" t="s">
        <v>39</v>
      </c>
      <c r="B13" s="108">
        <v>21.6</v>
      </c>
      <c r="C13" s="193">
        <f t="shared" si="0"/>
        <v>136261.35</v>
      </c>
      <c r="D13" s="194">
        <v>2943245.16</v>
      </c>
      <c r="E13" s="193">
        <f t="shared" si="1"/>
        <v>136736.35</v>
      </c>
      <c r="F13" s="194">
        <v>2953505.16</v>
      </c>
      <c r="G13" s="193">
        <f t="shared" si="2"/>
        <v>137211.35</v>
      </c>
      <c r="H13" s="194">
        <v>2963765.16</v>
      </c>
      <c r="I13" s="193">
        <f t="shared" si="3"/>
        <v>136736.35</v>
      </c>
      <c r="J13" s="194">
        <v>2953505.16</v>
      </c>
      <c r="K13" s="151" t="s">
        <v>30</v>
      </c>
      <c r="L13" s="117"/>
    </row>
    <row r="14" spans="1:12">
      <c r="A14" s="100" t="s">
        <v>41</v>
      </c>
      <c r="B14" s="101">
        <v>37.549999999999997</v>
      </c>
      <c r="C14" s="193">
        <f t="shared" si="0"/>
        <v>109568.25000000001</v>
      </c>
      <c r="D14" s="194">
        <v>4114287.7875000001</v>
      </c>
      <c r="E14" s="193">
        <f t="shared" si="1"/>
        <v>110043.25000000001</v>
      </c>
      <c r="F14" s="194">
        <v>4132124.0375000001</v>
      </c>
      <c r="G14" s="193">
        <f t="shared" si="2"/>
        <v>110518.25000000001</v>
      </c>
      <c r="H14" s="194">
        <v>4149960.2875000001</v>
      </c>
      <c r="I14" s="193">
        <f t="shared" si="3"/>
        <v>110043.25000000001</v>
      </c>
      <c r="J14" s="194">
        <v>4132124.0375000001</v>
      </c>
      <c r="K14" s="36" t="s">
        <v>40</v>
      </c>
      <c r="L14" s="120"/>
    </row>
    <row r="15" spans="1:12">
      <c r="A15" s="100" t="s">
        <v>42</v>
      </c>
      <c r="B15" s="101">
        <v>56.58</v>
      </c>
      <c r="C15" s="193">
        <f t="shared" si="0"/>
        <v>94575.35</v>
      </c>
      <c r="D15" s="194">
        <v>5351073.3030000003</v>
      </c>
      <c r="E15" s="193">
        <f t="shared" si="1"/>
        <v>95050.35</v>
      </c>
      <c r="F15" s="194">
        <v>5377948.8030000003</v>
      </c>
      <c r="G15" s="193">
        <f t="shared" si="2"/>
        <v>95525.35</v>
      </c>
      <c r="H15" s="194">
        <v>5404824.3030000003</v>
      </c>
      <c r="I15" s="193">
        <f t="shared" si="3"/>
        <v>95050.35</v>
      </c>
      <c r="J15" s="194">
        <v>5377948.8030000003</v>
      </c>
      <c r="K15" s="36" t="s">
        <v>40</v>
      </c>
      <c r="L15" s="117"/>
    </row>
    <row r="16" spans="1:12" ht="15.75" thickBot="1">
      <c r="A16" s="106" t="s">
        <v>42</v>
      </c>
      <c r="B16" s="107">
        <v>58.22</v>
      </c>
      <c r="C16" s="191">
        <f t="shared" si="0"/>
        <v>93935.049999999988</v>
      </c>
      <c r="D16" s="192">
        <v>5468898.6109999996</v>
      </c>
      <c r="E16" s="191">
        <f t="shared" si="1"/>
        <v>94885.049999999988</v>
      </c>
      <c r="F16" s="192">
        <v>5524207.6109999996</v>
      </c>
      <c r="G16" s="191">
        <f t="shared" si="2"/>
        <v>94885.049999999988</v>
      </c>
      <c r="H16" s="192">
        <v>5524207.6109999996</v>
      </c>
      <c r="I16" s="191">
        <f t="shared" si="3"/>
        <v>94410.049999999988</v>
      </c>
      <c r="J16" s="145">
        <v>5496553.1109999996</v>
      </c>
      <c r="K16" s="25" t="s">
        <v>40</v>
      </c>
      <c r="L16" s="117"/>
    </row>
    <row r="17" spans="1:12" ht="18.75" customHeight="1">
      <c r="A17" s="105" t="s">
        <v>43</v>
      </c>
      <c r="B17" s="108">
        <v>21.6</v>
      </c>
      <c r="C17" s="193">
        <f t="shared" si="0"/>
        <v>125517.79999999999</v>
      </c>
      <c r="D17" s="194">
        <v>2711184.48</v>
      </c>
      <c r="E17" s="193">
        <f t="shared" si="1"/>
        <v>125992.79999999999</v>
      </c>
      <c r="F17" s="194">
        <v>2721444.48</v>
      </c>
      <c r="G17" s="193">
        <f t="shared" si="2"/>
        <v>126467.79999999999</v>
      </c>
      <c r="H17" s="194">
        <v>2731704.48</v>
      </c>
      <c r="I17" s="193">
        <f t="shared" si="3"/>
        <v>125992.79999999999</v>
      </c>
      <c r="J17" s="194">
        <v>2721444.48</v>
      </c>
      <c r="K17" s="151" t="s">
        <v>30</v>
      </c>
      <c r="L17" s="117"/>
    </row>
    <row r="18" spans="1:12">
      <c r="A18" s="100" t="s">
        <v>44</v>
      </c>
      <c r="B18" s="101">
        <v>37.549999999999997</v>
      </c>
      <c r="C18" s="193">
        <f t="shared" si="0"/>
        <v>102750.1</v>
      </c>
      <c r="D18" s="194">
        <v>3858266.2549999999</v>
      </c>
      <c r="E18" s="193">
        <f t="shared" si="1"/>
        <v>103225.1</v>
      </c>
      <c r="F18" s="194">
        <v>3876102.5049999999</v>
      </c>
      <c r="G18" s="193">
        <f t="shared" si="2"/>
        <v>103700.1</v>
      </c>
      <c r="H18" s="194">
        <v>3893938.7549999999</v>
      </c>
      <c r="I18" s="193">
        <f t="shared" si="3"/>
        <v>103225.1</v>
      </c>
      <c r="J18" s="194">
        <v>3876102.5049999999</v>
      </c>
      <c r="K18" s="151" t="s">
        <v>30</v>
      </c>
      <c r="L18" s="117"/>
    </row>
    <row r="19" spans="1:12">
      <c r="A19" s="100" t="s">
        <v>45</v>
      </c>
      <c r="B19" s="101">
        <v>56.58</v>
      </c>
      <c r="C19" s="193">
        <f t="shared" si="0"/>
        <v>90030.55</v>
      </c>
      <c r="D19" s="194">
        <v>5093928.5190000003</v>
      </c>
      <c r="E19" s="193">
        <f t="shared" si="1"/>
        <v>90505.55</v>
      </c>
      <c r="F19" s="194">
        <v>5120804.0190000003</v>
      </c>
      <c r="G19" s="193">
        <f t="shared" si="2"/>
        <v>90980.55</v>
      </c>
      <c r="H19" s="194">
        <v>5147679.5190000003</v>
      </c>
      <c r="I19" s="193">
        <f t="shared" si="3"/>
        <v>90505.55</v>
      </c>
      <c r="J19" s="194">
        <v>5120804.0190000003</v>
      </c>
      <c r="K19" s="151" t="s">
        <v>30</v>
      </c>
      <c r="L19" s="117"/>
    </row>
    <row r="20" spans="1:12" ht="15.75" thickBot="1">
      <c r="A20" s="106" t="s">
        <v>45</v>
      </c>
      <c r="B20" s="107">
        <v>58.22</v>
      </c>
      <c r="C20" s="191">
        <f t="shared" si="0"/>
        <v>89484.3</v>
      </c>
      <c r="D20" s="192">
        <v>5209775.9460000005</v>
      </c>
      <c r="E20" s="191">
        <f t="shared" si="1"/>
        <v>89959.3</v>
      </c>
      <c r="F20" s="192">
        <v>5237430.4460000005</v>
      </c>
      <c r="G20" s="191">
        <f t="shared" si="2"/>
        <v>90434.3</v>
      </c>
      <c r="H20" s="192">
        <v>5265084.9460000005</v>
      </c>
      <c r="I20" s="191">
        <f t="shared" si="3"/>
        <v>89959.3</v>
      </c>
      <c r="J20" s="145">
        <v>5237430.4460000005</v>
      </c>
      <c r="K20" s="152" t="s">
        <v>30</v>
      </c>
      <c r="L20" s="117"/>
    </row>
    <row r="21" spans="1:12">
      <c r="A21" s="105" t="s">
        <v>46</v>
      </c>
      <c r="B21" s="108">
        <v>21.6</v>
      </c>
      <c r="C21" s="193">
        <f t="shared" si="0"/>
        <v>125517.79999999999</v>
      </c>
      <c r="D21" s="194">
        <v>2711184.48</v>
      </c>
      <c r="E21" s="193">
        <f t="shared" si="1"/>
        <v>125992.79999999999</v>
      </c>
      <c r="F21" s="194">
        <v>2721444.48</v>
      </c>
      <c r="G21" s="193">
        <f t="shared" si="2"/>
        <v>126467.79999999999</v>
      </c>
      <c r="H21" s="194">
        <v>2731704.48</v>
      </c>
      <c r="I21" s="193">
        <f t="shared" si="3"/>
        <v>125992.79999999999</v>
      </c>
      <c r="J21" s="194">
        <v>2721444.48</v>
      </c>
      <c r="K21" s="151" t="s">
        <v>30</v>
      </c>
      <c r="L21" s="117"/>
    </row>
    <row r="22" spans="1:12">
      <c r="A22" s="100" t="s">
        <v>47</v>
      </c>
      <c r="B22" s="101">
        <v>37.549999999999997</v>
      </c>
      <c r="C22" s="193">
        <f t="shared" si="0"/>
        <v>107810.75000000001</v>
      </c>
      <c r="D22" s="194">
        <v>4048293.6625000001</v>
      </c>
      <c r="E22" s="193">
        <f t="shared" si="1"/>
        <v>108284.80000000002</v>
      </c>
      <c r="F22" s="194">
        <v>4066094.24</v>
      </c>
      <c r="G22" s="193">
        <f t="shared" si="2"/>
        <v>108759.80000000002</v>
      </c>
      <c r="H22" s="194">
        <v>4083930.49</v>
      </c>
      <c r="I22" s="193">
        <f t="shared" si="3"/>
        <v>108284.80000000002</v>
      </c>
      <c r="J22" s="194">
        <v>4066094.24</v>
      </c>
      <c r="K22" s="36" t="s">
        <v>48</v>
      </c>
      <c r="L22" s="120"/>
    </row>
    <row r="23" spans="1:12">
      <c r="A23" s="100" t="s">
        <v>49</v>
      </c>
      <c r="B23" s="101">
        <v>56.58</v>
      </c>
      <c r="C23" s="193">
        <f t="shared" si="0"/>
        <v>92532.85</v>
      </c>
      <c r="D23" s="194">
        <v>5235508.6529999999</v>
      </c>
      <c r="E23" s="193">
        <f t="shared" si="1"/>
        <v>93007.85</v>
      </c>
      <c r="F23" s="194">
        <v>5262384.1529999999</v>
      </c>
      <c r="G23" s="193">
        <f t="shared" si="2"/>
        <v>93482.85</v>
      </c>
      <c r="H23" s="194">
        <v>5289259.6529999999</v>
      </c>
      <c r="I23" s="193">
        <f t="shared" si="3"/>
        <v>93007.85</v>
      </c>
      <c r="J23" s="194">
        <v>5262384.1529999999</v>
      </c>
      <c r="K23" s="36" t="s">
        <v>48</v>
      </c>
      <c r="L23" s="117"/>
    </row>
    <row r="24" spans="1:12" ht="16.5" customHeight="1" thickBot="1">
      <c r="A24" s="106" t="s">
        <v>49</v>
      </c>
      <c r="B24" s="107">
        <v>58.22</v>
      </c>
      <c r="C24" s="191">
        <f t="shared" si="0"/>
        <v>91892.55</v>
      </c>
      <c r="D24" s="192">
        <v>5349984.2609999999</v>
      </c>
      <c r="E24" s="191">
        <f t="shared" si="1"/>
        <v>92367.55</v>
      </c>
      <c r="F24" s="192">
        <v>5377638.7609999999</v>
      </c>
      <c r="G24" s="191">
        <f t="shared" si="2"/>
        <v>92842.55</v>
      </c>
      <c r="H24" s="192">
        <v>5405293.2609999999</v>
      </c>
      <c r="I24" s="191">
        <f t="shared" si="3"/>
        <v>92367.55</v>
      </c>
      <c r="J24" s="145">
        <v>5377638.7609999999</v>
      </c>
      <c r="K24" s="25" t="s">
        <v>48</v>
      </c>
      <c r="L24" s="117"/>
    </row>
    <row r="25" spans="1:12">
      <c r="A25" s="105" t="s">
        <v>50</v>
      </c>
      <c r="B25" s="109">
        <v>21.6</v>
      </c>
      <c r="C25" s="195">
        <f t="shared" si="0"/>
        <v>134313.85</v>
      </c>
      <c r="D25" s="196">
        <v>2901179.16</v>
      </c>
      <c r="E25" s="195">
        <f t="shared" si="1"/>
        <v>134788.85</v>
      </c>
      <c r="F25" s="196">
        <v>2911439.16</v>
      </c>
      <c r="G25" s="187">
        <f t="shared" si="2"/>
        <v>135263.85</v>
      </c>
      <c r="H25" s="194">
        <v>2921699.16</v>
      </c>
      <c r="I25" s="195">
        <f t="shared" si="3"/>
        <v>134788.85</v>
      </c>
      <c r="J25" s="197">
        <v>2911439.16</v>
      </c>
      <c r="K25" s="121" t="s">
        <v>48</v>
      </c>
      <c r="L25" s="117"/>
    </row>
    <row r="26" spans="1:12">
      <c r="A26" s="100" t="s">
        <v>51</v>
      </c>
      <c r="B26" s="110">
        <v>37.549999999999997</v>
      </c>
      <c r="C26" s="198">
        <f t="shared" si="0"/>
        <v>107810.75000000001</v>
      </c>
      <c r="D26" s="196">
        <v>4048293.6625000001</v>
      </c>
      <c r="E26" s="198">
        <f t="shared" si="1"/>
        <v>108285.75000000001</v>
      </c>
      <c r="F26" s="196">
        <v>4066129.9125000001</v>
      </c>
      <c r="G26" s="193">
        <f t="shared" si="2"/>
        <v>108759.80000000002</v>
      </c>
      <c r="H26" s="194">
        <v>4083930.49</v>
      </c>
      <c r="I26" s="198">
        <f t="shared" si="3"/>
        <v>108284.80000000002</v>
      </c>
      <c r="J26" s="146">
        <v>4066094.24</v>
      </c>
      <c r="K26" s="121" t="s">
        <v>48</v>
      </c>
      <c r="L26" s="120"/>
    </row>
    <row r="27" spans="1:12">
      <c r="A27" s="100" t="s">
        <v>52</v>
      </c>
      <c r="B27" s="110">
        <v>56.58</v>
      </c>
      <c r="C27" s="198">
        <f t="shared" si="0"/>
        <v>92532.85</v>
      </c>
      <c r="D27" s="196">
        <v>5235508.6529999999</v>
      </c>
      <c r="E27" s="198">
        <f t="shared" si="1"/>
        <v>93007.85</v>
      </c>
      <c r="F27" s="196">
        <v>5262384.1529999999</v>
      </c>
      <c r="G27" s="193">
        <f t="shared" si="2"/>
        <v>93482.85</v>
      </c>
      <c r="H27" s="194">
        <v>5289259.6529999999</v>
      </c>
      <c r="I27" s="198">
        <f t="shared" si="3"/>
        <v>93007.85</v>
      </c>
      <c r="J27" s="146">
        <v>5262384.1529999999</v>
      </c>
      <c r="K27" s="121" t="s">
        <v>48</v>
      </c>
      <c r="L27" s="117"/>
    </row>
    <row r="28" spans="1:12" ht="15.75" thickBot="1">
      <c r="A28" s="106" t="s">
        <v>52</v>
      </c>
      <c r="B28" s="111">
        <v>58.22</v>
      </c>
      <c r="C28" s="199">
        <f t="shared" si="0"/>
        <v>91892.55</v>
      </c>
      <c r="D28" s="200">
        <v>5349984.2609999999</v>
      </c>
      <c r="E28" s="199">
        <f t="shared" si="1"/>
        <v>92367.55</v>
      </c>
      <c r="F28" s="200">
        <v>5377638.7609999999</v>
      </c>
      <c r="G28" s="191">
        <f t="shared" si="2"/>
        <v>92842.55</v>
      </c>
      <c r="H28" s="192">
        <v>5405293.2609999999</v>
      </c>
      <c r="I28" s="199">
        <f t="shared" si="3"/>
        <v>92367.55</v>
      </c>
      <c r="J28" s="145">
        <v>5377638.7609999999</v>
      </c>
      <c r="K28" s="122" t="s">
        <v>48</v>
      </c>
      <c r="L28" s="117"/>
    </row>
    <row r="29" spans="1:12">
      <c r="A29" s="100" t="s">
        <v>53</v>
      </c>
      <c r="B29" s="112">
        <v>35.67</v>
      </c>
      <c r="C29" s="195">
        <f t="shared" si="0"/>
        <v>99864.95</v>
      </c>
      <c r="D29" s="201">
        <v>3562182.7664999999</v>
      </c>
      <c r="E29" s="195">
        <f t="shared" si="1"/>
        <v>100339.95</v>
      </c>
      <c r="F29" s="201">
        <v>3579126.0164999999</v>
      </c>
      <c r="G29" s="187">
        <f t="shared" si="2"/>
        <v>100814.95</v>
      </c>
      <c r="H29" s="197">
        <v>3596069.2664999999</v>
      </c>
      <c r="I29" s="195">
        <f t="shared" si="3"/>
        <v>100339.95</v>
      </c>
      <c r="J29" s="197">
        <v>3579126.0164999999</v>
      </c>
      <c r="K29" s="181" t="s">
        <v>30</v>
      </c>
      <c r="L29" s="117"/>
    </row>
    <row r="30" spans="1:12" ht="15.75" thickBot="1">
      <c r="A30" s="106" t="s">
        <v>53</v>
      </c>
      <c r="B30" s="114">
        <v>37.090000000000003</v>
      </c>
      <c r="C30" s="202">
        <f t="shared" si="0"/>
        <v>99067.89999999998</v>
      </c>
      <c r="D30" s="203">
        <v>3674428.4109999998</v>
      </c>
      <c r="E30" s="202">
        <f t="shared" si="1"/>
        <v>99542.89999999998</v>
      </c>
      <c r="F30" s="203">
        <v>3692046.1609999998</v>
      </c>
      <c r="G30" s="186">
        <f t="shared" si="2"/>
        <v>100017.89999999998</v>
      </c>
      <c r="H30" s="204">
        <v>3709663.9109999998</v>
      </c>
      <c r="I30" s="202">
        <f t="shared" si="3"/>
        <v>99542.89999999998</v>
      </c>
      <c r="J30" s="204">
        <v>3692046.1609999998</v>
      </c>
      <c r="K30" s="182" t="s">
        <v>30</v>
      </c>
      <c r="L30" s="117"/>
    </row>
    <row r="31" spans="1:12">
      <c r="D31" s="45"/>
    </row>
    <row r="32" spans="1:12" ht="19.5" thickBot="1">
      <c r="A32" s="163" t="s">
        <v>95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97" t="s">
        <v>21</v>
      </c>
      <c r="B33" s="98" t="s">
        <v>22</v>
      </c>
      <c r="C33" s="99" t="s">
        <v>23</v>
      </c>
      <c r="D33" s="98" t="s">
        <v>24</v>
      </c>
      <c r="E33" s="99" t="s">
        <v>25</v>
      </c>
      <c r="F33" s="98" t="s">
        <v>24</v>
      </c>
      <c r="G33" s="99" t="s">
        <v>26</v>
      </c>
      <c r="H33" s="98" t="s">
        <v>24</v>
      </c>
      <c r="I33" s="99" t="s">
        <v>27</v>
      </c>
      <c r="J33" s="98" t="s">
        <v>24</v>
      </c>
      <c r="K33" s="115" t="s">
        <v>28</v>
      </c>
    </row>
    <row r="34" spans="1:11">
      <c r="A34" s="100" t="s">
        <v>29</v>
      </c>
      <c r="B34" s="101">
        <v>56.58</v>
      </c>
      <c r="C34" s="183">
        <f>D34/B34</f>
        <v>80728.625</v>
      </c>
      <c r="D34" s="184">
        <v>4567625.6025</v>
      </c>
      <c r="E34" s="183">
        <f>F34/B34</f>
        <v>81179.875</v>
      </c>
      <c r="F34" s="184">
        <v>4593157.3274999997</v>
      </c>
      <c r="G34" s="183">
        <f>H34/B34</f>
        <v>81631.125</v>
      </c>
      <c r="H34" s="184">
        <v>4618689.0525000002</v>
      </c>
      <c r="I34" s="183">
        <f>J34/B34</f>
        <v>81179.875</v>
      </c>
      <c r="J34" s="184">
        <v>4593157.3274999997</v>
      </c>
      <c r="K34" s="19" t="s">
        <v>30</v>
      </c>
    </row>
    <row r="35" spans="1:11" ht="15.75" thickBot="1">
      <c r="A35" s="100" t="s">
        <v>29</v>
      </c>
      <c r="B35" s="102">
        <v>58.22</v>
      </c>
      <c r="C35" s="183">
        <f t="shared" ref="C35:C61" si="4">D35/B35</f>
        <v>80322.5</v>
      </c>
      <c r="D35" s="185">
        <v>4676375.95</v>
      </c>
      <c r="E35" s="186">
        <f t="shared" ref="E35:E61" si="5">F35/B35</f>
        <v>80773.75</v>
      </c>
      <c r="F35" s="185">
        <v>4702647.7249999996</v>
      </c>
      <c r="G35" s="186">
        <f t="shared" ref="G35:G61" si="6">H35/B35</f>
        <v>81225</v>
      </c>
      <c r="H35" s="185">
        <v>4728919.5</v>
      </c>
      <c r="I35" s="186">
        <f t="shared" ref="I35:I61" si="7">J35/B35</f>
        <v>80773.75</v>
      </c>
      <c r="J35" s="185">
        <v>4702647.7249999996</v>
      </c>
      <c r="K35" s="118" t="s">
        <v>30</v>
      </c>
    </row>
    <row r="36" spans="1:11">
      <c r="A36" s="103" t="s">
        <v>31</v>
      </c>
      <c r="B36" s="104">
        <v>21.6</v>
      </c>
      <c r="C36" s="187">
        <f t="shared" si="4"/>
        <v>118055.1225</v>
      </c>
      <c r="D36" s="188">
        <v>2549990.6460000002</v>
      </c>
      <c r="E36" s="187">
        <f t="shared" si="5"/>
        <v>118506.3725</v>
      </c>
      <c r="F36" s="188">
        <v>2559737.6460000002</v>
      </c>
      <c r="G36" s="187">
        <f t="shared" si="6"/>
        <v>118957.6225</v>
      </c>
      <c r="H36" s="188">
        <v>2569484.6460000002</v>
      </c>
      <c r="I36" s="187">
        <f t="shared" si="7"/>
        <v>118506.3725</v>
      </c>
      <c r="J36" s="188">
        <v>2559737.6460000002</v>
      </c>
      <c r="K36" s="119" t="s">
        <v>30</v>
      </c>
    </row>
    <row r="37" spans="1:11">
      <c r="A37" s="105" t="s">
        <v>32</v>
      </c>
      <c r="B37" s="101">
        <v>37.549999999999997</v>
      </c>
      <c r="C37" s="189">
        <f t="shared" si="4"/>
        <v>92804.977500000008</v>
      </c>
      <c r="D37" s="190">
        <v>3484826.905125</v>
      </c>
      <c r="E37" s="189">
        <f t="shared" si="5"/>
        <v>93256.227500000008</v>
      </c>
      <c r="F37" s="190">
        <v>3501771.342625</v>
      </c>
      <c r="G37" s="189">
        <f t="shared" si="6"/>
        <v>93707.477500000008</v>
      </c>
      <c r="H37" s="190">
        <v>3518715.780125</v>
      </c>
      <c r="I37" s="189">
        <f t="shared" si="7"/>
        <v>93256.227500000008</v>
      </c>
      <c r="J37" s="190">
        <v>3501771.342625</v>
      </c>
      <c r="K37" s="19" t="s">
        <v>30</v>
      </c>
    </row>
    <row r="38" spans="1:11">
      <c r="A38" s="100" t="s">
        <v>33</v>
      </c>
      <c r="B38" s="101">
        <v>56.58</v>
      </c>
      <c r="C38" s="183">
        <f t="shared" si="4"/>
        <v>80728.625</v>
      </c>
      <c r="D38" s="184">
        <v>4567625.6025</v>
      </c>
      <c r="E38" s="183">
        <f t="shared" si="5"/>
        <v>81179.875</v>
      </c>
      <c r="F38" s="184">
        <v>4593157.3274999997</v>
      </c>
      <c r="G38" s="183">
        <f t="shared" si="6"/>
        <v>81631.125</v>
      </c>
      <c r="H38" s="184">
        <v>4618689.0525000002</v>
      </c>
      <c r="I38" s="183">
        <f t="shared" si="7"/>
        <v>81179.875</v>
      </c>
      <c r="J38" s="184">
        <v>4593157.3274999997</v>
      </c>
      <c r="K38" s="19" t="s">
        <v>30</v>
      </c>
    </row>
    <row r="39" spans="1:11" ht="15.75" thickBot="1">
      <c r="A39" s="106" t="s">
        <v>34</v>
      </c>
      <c r="B39" s="107">
        <v>58.22</v>
      </c>
      <c r="C39" s="191">
        <f t="shared" si="4"/>
        <v>80322.5</v>
      </c>
      <c r="D39" s="192">
        <v>4676375.95</v>
      </c>
      <c r="E39" s="191">
        <f t="shared" si="5"/>
        <v>80773.75</v>
      </c>
      <c r="F39" s="192">
        <v>4702647.7249999996</v>
      </c>
      <c r="G39" s="191">
        <f t="shared" si="6"/>
        <v>81225</v>
      </c>
      <c r="H39" s="145">
        <v>4728919.5</v>
      </c>
      <c r="I39" s="186">
        <f t="shared" si="7"/>
        <v>80773.75</v>
      </c>
      <c r="J39" s="185">
        <v>4702647.7249999996</v>
      </c>
      <c r="K39" s="118" t="s">
        <v>30</v>
      </c>
    </row>
    <row r="40" spans="1:11">
      <c r="A40" s="103" t="s">
        <v>35</v>
      </c>
      <c r="B40" s="104">
        <v>21.6</v>
      </c>
      <c r="C40" s="187">
        <f t="shared" si="4"/>
        <v>118055.1225</v>
      </c>
      <c r="D40" s="188">
        <v>2549990.6460000002</v>
      </c>
      <c r="E40" s="187">
        <f t="shared" si="5"/>
        <v>118506.3725</v>
      </c>
      <c r="F40" s="188">
        <v>2559737.6460000002</v>
      </c>
      <c r="G40" s="187">
        <f t="shared" si="6"/>
        <v>118957.6225</v>
      </c>
      <c r="H40" s="188">
        <v>2569484.6460000002</v>
      </c>
      <c r="I40" s="187">
        <f t="shared" si="7"/>
        <v>118506.3725</v>
      </c>
      <c r="J40" s="188">
        <v>2559737.6460000002</v>
      </c>
      <c r="K40" s="179" t="s">
        <v>30</v>
      </c>
    </row>
    <row r="41" spans="1:11">
      <c r="A41" s="105" t="s">
        <v>36</v>
      </c>
      <c r="B41" s="101">
        <v>37.549999999999997</v>
      </c>
      <c r="C41" s="189">
        <f t="shared" si="4"/>
        <v>92804.977500000008</v>
      </c>
      <c r="D41" s="190">
        <v>3484826.905125</v>
      </c>
      <c r="E41" s="189">
        <f t="shared" si="5"/>
        <v>93256.227500000008</v>
      </c>
      <c r="F41" s="190">
        <v>3501771.342625</v>
      </c>
      <c r="G41" s="189">
        <f t="shared" si="6"/>
        <v>93707.477500000008</v>
      </c>
      <c r="H41" s="190">
        <v>3518715.780125</v>
      </c>
      <c r="I41" s="189">
        <f t="shared" si="7"/>
        <v>93256.227500000008</v>
      </c>
      <c r="J41" s="190">
        <v>3501771.342625</v>
      </c>
      <c r="K41" s="150" t="s">
        <v>30</v>
      </c>
    </row>
    <row r="42" spans="1:11">
      <c r="A42" s="100" t="s">
        <v>37</v>
      </c>
      <c r="B42" s="101">
        <v>56.58</v>
      </c>
      <c r="C42" s="183">
        <f t="shared" si="4"/>
        <v>80728.625</v>
      </c>
      <c r="D42" s="184">
        <v>4567625.6025</v>
      </c>
      <c r="E42" s="183">
        <f t="shared" si="5"/>
        <v>81179.875</v>
      </c>
      <c r="F42" s="184">
        <v>4593157.3274999997</v>
      </c>
      <c r="G42" s="183">
        <f t="shared" si="6"/>
        <v>81631.125</v>
      </c>
      <c r="H42" s="184">
        <v>4618689.0525000002</v>
      </c>
      <c r="I42" s="183">
        <f t="shared" si="7"/>
        <v>81179.875</v>
      </c>
      <c r="J42" s="184">
        <v>4593157.3274999997</v>
      </c>
      <c r="K42" s="150" t="s">
        <v>30</v>
      </c>
    </row>
    <row r="43" spans="1:11" ht="15.75" thickBot="1">
      <c r="A43" s="106" t="s">
        <v>38</v>
      </c>
      <c r="B43" s="107">
        <v>58.22</v>
      </c>
      <c r="C43" s="191">
        <f t="shared" si="4"/>
        <v>80322.5</v>
      </c>
      <c r="D43" s="192">
        <v>4676375.95</v>
      </c>
      <c r="E43" s="191">
        <f t="shared" si="5"/>
        <v>80773.75</v>
      </c>
      <c r="F43" s="192">
        <v>4702647.7249999996</v>
      </c>
      <c r="G43" s="191">
        <f t="shared" si="6"/>
        <v>81225</v>
      </c>
      <c r="H43" s="145">
        <v>4728919.5</v>
      </c>
      <c r="I43" s="186">
        <f t="shared" si="7"/>
        <v>80773.75</v>
      </c>
      <c r="J43" s="185">
        <v>4702647.7249999996</v>
      </c>
      <c r="K43" s="180" t="s">
        <v>30</v>
      </c>
    </row>
    <row r="44" spans="1:11">
      <c r="A44" s="105" t="s">
        <v>39</v>
      </c>
      <c r="B44" s="108">
        <v>21.6</v>
      </c>
      <c r="C44" s="193">
        <f t="shared" si="4"/>
        <v>129448.2825</v>
      </c>
      <c r="D44" s="194">
        <v>2796082.9020000002</v>
      </c>
      <c r="E44" s="193">
        <f t="shared" si="5"/>
        <v>129899.5325</v>
      </c>
      <c r="F44" s="194">
        <v>2805829.9020000002</v>
      </c>
      <c r="G44" s="193">
        <f t="shared" si="6"/>
        <v>130350.7825</v>
      </c>
      <c r="H44" s="194">
        <v>2815576.9020000002</v>
      </c>
      <c r="I44" s="193">
        <f t="shared" si="7"/>
        <v>129899.5325</v>
      </c>
      <c r="J44" s="194">
        <v>2805829.9020000002</v>
      </c>
      <c r="K44" s="151" t="s">
        <v>30</v>
      </c>
    </row>
    <row r="45" spans="1:11">
      <c r="A45" s="100" t="s">
        <v>41</v>
      </c>
      <c r="B45" s="101">
        <v>37.549999999999997</v>
      </c>
      <c r="C45" s="193">
        <f t="shared" si="4"/>
        <v>104089.83750000001</v>
      </c>
      <c r="D45" s="194">
        <v>3908573.3981249998</v>
      </c>
      <c r="E45" s="193">
        <f t="shared" si="5"/>
        <v>104541.08750000001</v>
      </c>
      <c r="F45" s="194">
        <v>3925517.8356249998</v>
      </c>
      <c r="G45" s="193">
        <f t="shared" si="6"/>
        <v>104992.33750000001</v>
      </c>
      <c r="H45" s="194">
        <v>3942462.2731249998</v>
      </c>
      <c r="I45" s="193">
        <f t="shared" si="7"/>
        <v>104541.08750000001</v>
      </c>
      <c r="J45" s="194">
        <v>3925517.8356249998</v>
      </c>
      <c r="K45" s="36" t="s">
        <v>40</v>
      </c>
    </row>
    <row r="46" spans="1:11">
      <c r="A46" s="100" t="s">
        <v>42</v>
      </c>
      <c r="B46" s="101">
        <v>56.58</v>
      </c>
      <c r="C46" s="193">
        <f t="shared" si="4"/>
        <v>89846.58249999999</v>
      </c>
      <c r="D46" s="194">
        <v>5083519.6378499996</v>
      </c>
      <c r="E46" s="193">
        <f t="shared" si="5"/>
        <v>90297.832500000004</v>
      </c>
      <c r="F46" s="194">
        <v>5109051.3628500002</v>
      </c>
      <c r="G46" s="193">
        <f t="shared" si="6"/>
        <v>90749.082500000004</v>
      </c>
      <c r="H46" s="194">
        <v>5134583.0878499998</v>
      </c>
      <c r="I46" s="193">
        <f t="shared" si="7"/>
        <v>90297.832500000004</v>
      </c>
      <c r="J46" s="194">
        <v>5109051.3628500002</v>
      </c>
      <c r="K46" s="36" t="s">
        <v>40</v>
      </c>
    </row>
    <row r="47" spans="1:11" ht="15.75" thickBot="1">
      <c r="A47" s="106" t="s">
        <v>42</v>
      </c>
      <c r="B47" s="107">
        <v>58.22</v>
      </c>
      <c r="C47" s="191">
        <f t="shared" si="4"/>
        <v>89238.297499999986</v>
      </c>
      <c r="D47" s="192">
        <v>5195453.6804499989</v>
      </c>
      <c r="E47" s="191">
        <f t="shared" si="5"/>
        <v>90140.797500000001</v>
      </c>
      <c r="F47" s="192">
        <v>5247997.2304499997</v>
      </c>
      <c r="G47" s="191">
        <f t="shared" si="6"/>
        <v>90140.797500000001</v>
      </c>
      <c r="H47" s="192">
        <v>5247997.2304499997</v>
      </c>
      <c r="I47" s="191">
        <f t="shared" si="7"/>
        <v>89689.547499999986</v>
      </c>
      <c r="J47" s="145">
        <v>5221725.4554499993</v>
      </c>
      <c r="K47" s="25" t="s">
        <v>40</v>
      </c>
    </row>
    <row r="48" spans="1:11">
      <c r="A48" s="105" t="s">
        <v>43</v>
      </c>
      <c r="B48" s="108">
        <v>21.6</v>
      </c>
      <c r="C48" s="193">
        <f t="shared" si="4"/>
        <v>119241.90999999999</v>
      </c>
      <c r="D48" s="194">
        <v>2575625.2560000001</v>
      </c>
      <c r="E48" s="193">
        <f t="shared" si="5"/>
        <v>119693.15999999999</v>
      </c>
      <c r="F48" s="194">
        <v>2585372.2560000001</v>
      </c>
      <c r="G48" s="193">
        <f t="shared" si="6"/>
        <v>120144.40999999999</v>
      </c>
      <c r="H48" s="194">
        <v>2595119.2560000001</v>
      </c>
      <c r="I48" s="193">
        <f t="shared" si="7"/>
        <v>119693.15999999999</v>
      </c>
      <c r="J48" s="194">
        <v>2585372.2560000001</v>
      </c>
      <c r="K48" s="151" t="s">
        <v>30</v>
      </c>
    </row>
    <row r="49" spans="1:11">
      <c r="A49" s="100" t="s">
        <v>44</v>
      </c>
      <c r="B49" s="101">
        <v>37.549999999999997</v>
      </c>
      <c r="C49" s="193">
        <f t="shared" si="4"/>
        <v>97612.595000000001</v>
      </c>
      <c r="D49" s="194">
        <v>3665352.9422499998</v>
      </c>
      <c r="E49" s="193">
        <f t="shared" si="5"/>
        <v>98063.845000000001</v>
      </c>
      <c r="F49" s="194">
        <v>3682297.3797499998</v>
      </c>
      <c r="G49" s="193">
        <f t="shared" si="6"/>
        <v>98515.095000000001</v>
      </c>
      <c r="H49" s="194">
        <v>3699241.8172499998</v>
      </c>
      <c r="I49" s="193">
        <f t="shared" si="7"/>
        <v>98063.845000000001</v>
      </c>
      <c r="J49" s="194">
        <v>3682297.3797499998</v>
      </c>
      <c r="K49" s="151" t="s">
        <v>30</v>
      </c>
    </row>
    <row r="50" spans="1:11">
      <c r="A50" s="100" t="s">
        <v>45</v>
      </c>
      <c r="B50" s="101">
        <v>56.58</v>
      </c>
      <c r="C50" s="193">
        <f t="shared" si="4"/>
        <v>85529.022500000006</v>
      </c>
      <c r="D50" s="194">
        <v>4839232.0930500003</v>
      </c>
      <c r="E50" s="193">
        <f t="shared" si="5"/>
        <v>85980.272500000006</v>
      </c>
      <c r="F50" s="194">
        <v>4864763.8180499999</v>
      </c>
      <c r="G50" s="193">
        <f t="shared" si="6"/>
        <v>86431.522500000006</v>
      </c>
      <c r="H50" s="194">
        <v>4890295.5430500004</v>
      </c>
      <c r="I50" s="193">
        <f t="shared" si="7"/>
        <v>85980.272500000006</v>
      </c>
      <c r="J50" s="194">
        <v>4864763.8180499999</v>
      </c>
      <c r="K50" s="151" t="s">
        <v>30</v>
      </c>
    </row>
    <row r="51" spans="1:11" ht="15.75" thickBot="1">
      <c r="A51" s="106" t="s">
        <v>45</v>
      </c>
      <c r="B51" s="107">
        <v>58.22</v>
      </c>
      <c r="C51" s="191">
        <f t="shared" si="4"/>
        <v>85010.084999999992</v>
      </c>
      <c r="D51" s="192">
        <v>4949287.1486999998</v>
      </c>
      <c r="E51" s="191">
        <f t="shared" si="5"/>
        <v>85461.335000000006</v>
      </c>
      <c r="F51" s="192">
        <v>4975558.9237000002</v>
      </c>
      <c r="G51" s="191">
        <f t="shared" si="6"/>
        <v>85912.585000000006</v>
      </c>
      <c r="H51" s="192">
        <v>5001830.6987000005</v>
      </c>
      <c r="I51" s="191">
        <f t="shared" si="7"/>
        <v>85461.335000000006</v>
      </c>
      <c r="J51" s="145">
        <v>4975558.9237000002</v>
      </c>
      <c r="K51" s="152" t="s">
        <v>30</v>
      </c>
    </row>
    <row r="52" spans="1:11">
      <c r="A52" s="105" t="s">
        <v>46</v>
      </c>
      <c r="B52" s="108">
        <v>21.6</v>
      </c>
      <c r="C52" s="193">
        <f t="shared" si="4"/>
        <v>119241.90999999999</v>
      </c>
      <c r="D52" s="194">
        <v>2575625.2560000001</v>
      </c>
      <c r="E52" s="193">
        <f t="shared" si="5"/>
        <v>119693.15999999999</v>
      </c>
      <c r="F52" s="194">
        <v>2585372.2560000001</v>
      </c>
      <c r="G52" s="193">
        <f t="shared" si="6"/>
        <v>120144.40999999999</v>
      </c>
      <c r="H52" s="194">
        <v>2595119.2560000001</v>
      </c>
      <c r="I52" s="193">
        <f t="shared" si="7"/>
        <v>119693.15999999999</v>
      </c>
      <c r="J52" s="194">
        <v>2585372.2560000001</v>
      </c>
      <c r="K52" s="151" t="s">
        <v>30</v>
      </c>
    </row>
    <row r="53" spans="1:11">
      <c r="A53" s="100" t="s">
        <v>47</v>
      </c>
      <c r="B53" s="101">
        <v>37.549999999999997</v>
      </c>
      <c r="C53" s="193">
        <f t="shared" si="4"/>
        <v>102420.21250000001</v>
      </c>
      <c r="D53" s="194">
        <v>3845878.9793750001</v>
      </c>
      <c r="E53" s="193">
        <f t="shared" si="5"/>
        <v>102870.56000000001</v>
      </c>
      <c r="F53" s="194">
        <v>3862789.5279999999</v>
      </c>
      <c r="G53" s="193">
        <f t="shared" si="6"/>
        <v>103321.81000000001</v>
      </c>
      <c r="H53" s="194">
        <v>3879733.9654999999</v>
      </c>
      <c r="I53" s="193">
        <f t="shared" si="7"/>
        <v>102870.56000000001</v>
      </c>
      <c r="J53" s="194">
        <v>3862789.5279999999</v>
      </c>
      <c r="K53" s="36" t="s">
        <v>48</v>
      </c>
    </row>
    <row r="54" spans="1:11">
      <c r="A54" s="100" t="s">
        <v>49</v>
      </c>
      <c r="B54" s="101">
        <v>56.58</v>
      </c>
      <c r="C54" s="193">
        <f t="shared" si="4"/>
        <v>87906.207500000004</v>
      </c>
      <c r="D54" s="194">
        <v>4973733.2203500001</v>
      </c>
      <c r="E54" s="193">
        <f t="shared" si="5"/>
        <v>88357.457500000004</v>
      </c>
      <c r="F54" s="194">
        <v>4999264.9453499997</v>
      </c>
      <c r="G54" s="193">
        <f t="shared" si="6"/>
        <v>88808.70749999999</v>
      </c>
      <c r="H54" s="194">
        <v>5024796.6703499993</v>
      </c>
      <c r="I54" s="193">
        <f t="shared" si="7"/>
        <v>88357.457500000004</v>
      </c>
      <c r="J54" s="194">
        <v>4999264.9453499997</v>
      </c>
      <c r="K54" s="36" t="s">
        <v>48</v>
      </c>
    </row>
    <row r="55" spans="1:11" ht="15.75" thickBot="1">
      <c r="A55" s="106" t="s">
        <v>49</v>
      </c>
      <c r="B55" s="107">
        <v>58.22</v>
      </c>
      <c r="C55" s="191">
        <f t="shared" si="4"/>
        <v>87297.922500000001</v>
      </c>
      <c r="D55" s="192">
        <v>5082485.0479499996</v>
      </c>
      <c r="E55" s="191">
        <f t="shared" si="5"/>
        <v>87749.172500000001</v>
      </c>
      <c r="F55" s="192">
        <v>5108756.8229499999</v>
      </c>
      <c r="G55" s="191">
        <f t="shared" si="6"/>
        <v>88200.422499999986</v>
      </c>
      <c r="H55" s="192">
        <v>5135028.5979499994</v>
      </c>
      <c r="I55" s="191">
        <f t="shared" si="7"/>
        <v>87749.172500000001</v>
      </c>
      <c r="J55" s="145">
        <v>5108756.8229499999</v>
      </c>
      <c r="K55" s="25" t="s">
        <v>48</v>
      </c>
    </row>
    <row r="56" spans="1:11">
      <c r="A56" s="105" t="s">
        <v>50</v>
      </c>
      <c r="B56" s="109">
        <v>21.6</v>
      </c>
      <c r="C56" s="195">
        <f t="shared" si="4"/>
        <v>127598.15749999999</v>
      </c>
      <c r="D56" s="196">
        <v>2756120.202</v>
      </c>
      <c r="E56" s="195">
        <f t="shared" si="5"/>
        <v>128049.40749999999</v>
      </c>
      <c r="F56" s="196">
        <v>2765867.202</v>
      </c>
      <c r="G56" s="187">
        <f t="shared" si="6"/>
        <v>128500.65749999999</v>
      </c>
      <c r="H56" s="194">
        <v>2775614.202</v>
      </c>
      <c r="I56" s="195">
        <f t="shared" si="7"/>
        <v>128049.40749999999</v>
      </c>
      <c r="J56" s="197">
        <v>2765867.202</v>
      </c>
      <c r="K56" s="121" t="s">
        <v>48</v>
      </c>
    </row>
    <row r="57" spans="1:11">
      <c r="A57" s="100" t="s">
        <v>51</v>
      </c>
      <c r="B57" s="110">
        <v>37.549999999999997</v>
      </c>
      <c r="C57" s="198">
        <f t="shared" si="4"/>
        <v>102420.21250000001</v>
      </c>
      <c r="D57" s="196">
        <v>3845878.9793750001</v>
      </c>
      <c r="E57" s="198">
        <f t="shared" si="5"/>
        <v>102871.46250000001</v>
      </c>
      <c r="F57" s="196">
        <v>3862823.4168750001</v>
      </c>
      <c r="G57" s="193">
        <f t="shared" si="6"/>
        <v>103321.81000000001</v>
      </c>
      <c r="H57" s="194">
        <v>3879733.9654999999</v>
      </c>
      <c r="I57" s="198">
        <f t="shared" si="7"/>
        <v>102870.56000000001</v>
      </c>
      <c r="J57" s="146">
        <v>3862789.5279999999</v>
      </c>
      <c r="K57" s="121" t="s">
        <v>48</v>
      </c>
    </row>
    <row r="58" spans="1:11">
      <c r="A58" s="100" t="s">
        <v>52</v>
      </c>
      <c r="B58" s="110">
        <v>56.58</v>
      </c>
      <c r="C58" s="198">
        <f t="shared" si="4"/>
        <v>87906.207500000004</v>
      </c>
      <c r="D58" s="196">
        <v>4973733.2203500001</v>
      </c>
      <c r="E58" s="198">
        <f t="shared" si="5"/>
        <v>88357.457500000004</v>
      </c>
      <c r="F58" s="196">
        <v>4999264.9453499997</v>
      </c>
      <c r="G58" s="193">
        <f t="shared" si="6"/>
        <v>88808.70749999999</v>
      </c>
      <c r="H58" s="194">
        <v>5024796.6703499993</v>
      </c>
      <c r="I58" s="198">
        <f t="shared" si="7"/>
        <v>88357.457500000004</v>
      </c>
      <c r="J58" s="146">
        <v>4999264.9453499997</v>
      </c>
      <c r="K58" s="121" t="s">
        <v>48</v>
      </c>
    </row>
    <row r="59" spans="1:11" ht="15.75" thickBot="1">
      <c r="A59" s="106" t="s">
        <v>52</v>
      </c>
      <c r="B59" s="111">
        <v>58.22</v>
      </c>
      <c r="C59" s="199">
        <f t="shared" si="4"/>
        <v>87297.922500000001</v>
      </c>
      <c r="D59" s="200">
        <v>5082485.0479499996</v>
      </c>
      <c r="E59" s="199">
        <f t="shared" si="5"/>
        <v>87749.172500000001</v>
      </c>
      <c r="F59" s="200">
        <v>5108756.8229499999</v>
      </c>
      <c r="G59" s="191">
        <f t="shared" si="6"/>
        <v>88200.422499999986</v>
      </c>
      <c r="H59" s="192">
        <v>5135028.5979499994</v>
      </c>
      <c r="I59" s="199">
        <f t="shared" si="7"/>
        <v>87749.172500000001</v>
      </c>
      <c r="J59" s="145">
        <v>5108756.8229499999</v>
      </c>
      <c r="K59" s="122" t="s">
        <v>48</v>
      </c>
    </row>
    <row r="60" spans="1:11">
      <c r="A60" s="100" t="s">
        <v>53</v>
      </c>
      <c r="B60" s="112">
        <v>35.67</v>
      </c>
      <c r="C60" s="195">
        <f t="shared" si="4"/>
        <v>94871.702499999985</v>
      </c>
      <c r="D60" s="201">
        <v>3384073.6281749997</v>
      </c>
      <c r="E60" s="195">
        <f t="shared" si="5"/>
        <v>95322.952499999985</v>
      </c>
      <c r="F60" s="201">
        <v>3400169.7156749996</v>
      </c>
      <c r="G60" s="187">
        <f t="shared" si="6"/>
        <v>95774.202499999985</v>
      </c>
      <c r="H60" s="197">
        <v>3416265.8031749995</v>
      </c>
      <c r="I60" s="195">
        <f t="shared" si="7"/>
        <v>95322.952499999985</v>
      </c>
      <c r="J60" s="197">
        <v>3400169.7156749996</v>
      </c>
      <c r="K60" s="181" t="s">
        <v>30</v>
      </c>
    </row>
    <row r="61" spans="1:11" ht="15.75" thickBot="1">
      <c r="A61" s="106" t="s">
        <v>53</v>
      </c>
      <c r="B61" s="114">
        <v>37.090000000000003</v>
      </c>
      <c r="C61" s="202">
        <f t="shared" si="4"/>
        <v>94114.504999999976</v>
      </c>
      <c r="D61" s="203">
        <v>3490706.9904499995</v>
      </c>
      <c r="E61" s="202">
        <f t="shared" si="5"/>
        <v>94565.75499999999</v>
      </c>
      <c r="F61" s="203">
        <v>3507443.8529499997</v>
      </c>
      <c r="G61" s="186">
        <f t="shared" si="6"/>
        <v>95017.004999999976</v>
      </c>
      <c r="H61" s="204">
        <v>3524180.7154499996</v>
      </c>
      <c r="I61" s="202">
        <f t="shared" si="7"/>
        <v>94565.75499999999</v>
      </c>
      <c r="J61" s="204">
        <v>3507443.8529499997</v>
      </c>
      <c r="K61" s="182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61"/>
  <sheetViews>
    <sheetView zoomScale="90" zoomScaleNormal="90" workbookViewId="0">
      <selection activeCell="A33" sqref="A33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3" t="s">
        <v>96</v>
      </c>
      <c r="E1" s="4"/>
      <c r="G1" s="4"/>
      <c r="H1" s="4"/>
      <c r="I1" s="4"/>
      <c r="J1" s="4"/>
      <c r="K1" s="4"/>
      <c r="L1" s="4"/>
    </row>
    <row r="2" spans="1:12" ht="45" customHeight="1">
      <c r="A2" s="97" t="s">
        <v>21</v>
      </c>
      <c r="B2" s="98" t="s">
        <v>22</v>
      </c>
      <c r="C2" s="99" t="s">
        <v>23</v>
      </c>
      <c r="D2" s="98" t="s">
        <v>24</v>
      </c>
      <c r="E2" s="99" t="s">
        <v>25</v>
      </c>
      <c r="F2" s="98" t="s">
        <v>24</v>
      </c>
      <c r="G2" s="99" t="s">
        <v>26</v>
      </c>
      <c r="H2" s="98" t="s">
        <v>24</v>
      </c>
      <c r="I2" s="99" t="s">
        <v>27</v>
      </c>
      <c r="J2" s="98" t="s">
        <v>24</v>
      </c>
      <c r="K2" s="115" t="s">
        <v>28</v>
      </c>
      <c r="L2" s="116"/>
    </row>
    <row r="3" spans="1:12">
      <c r="A3" s="100" t="s">
        <v>29</v>
      </c>
      <c r="B3" s="101">
        <v>56.58</v>
      </c>
      <c r="C3" s="183">
        <v>89450</v>
      </c>
      <c r="D3" s="184">
        <f>C3*B3</f>
        <v>5061081</v>
      </c>
      <c r="E3" s="183">
        <v>89950</v>
      </c>
      <c r="F3" s="184">
        <f>E3*B3</f>
        <v>5089371</v>
      </c>
      <c r="G3" s="183">
        <v>90450</v>
      </c>
      <c r="H3" s="184">
        <f>G3*B3</f>
        <v>5117661</v>
      </c>
      <c r="I3" s="183">
        <v>89950</v>
      </c>
      <c r="J3" s="184">
        <f>I3*B3</f>
        <v>5089371</v>
      </c>
      <c r="K3" s="19" t="s">
        <v>30</v>
      </c>
      <c r="L3" s="117"/>
    </row>
    <row r="4" spans="1:12">
      <c r="A4" s="100" t="s">
        <v>29</v>
      </c>
      <c r="B4" s="102">
        <v>58.22</v>
      </c>
      <c r="C4" s="183">
        <v>89000</v>
      </c>
      <c r="D4" s="185">
        <f>C4*B4</f>
        <v>5181580</v>
      </c>
      <c r="E4" s="186">
        <v>89500</v>
      </c>
      <c r="F4" s="185">
        <f>E4*B4</f>
        <v>5210690</v>
      </c>
      <c r="G4" s="186">
        <v>90000</v>
      </c>
      <c r="H4" s="185">
        <f>G4*B4</f>
        <v>5239800</v>
      </c>
      <c r="I4" s="186">
        <v>89500</v>
      </c>
      <c r="J4" s="185">
        <f>I4*B4</f>
        <v>5210690</v>
      </c>
      <c r="K4" s="118" t="s">
        <v>30</v>
      </c>
      <c r="L4" s="117"/>
    </row>
    <row r="5" spans="1:12">
      <c r="A5" s="103" t="s">
        <v>31</v>
      </c>
      <c r="B5" s="104">
        <v>21.6</v>
      </c>
      <c r="C5" s="187">
        <v>130809</v>
      </c>
      <c r="D5" s="188">
        <f t="shared" ref="D5:D30" si="0">C5*B5</f>
        <v>2825474.4000000004</v>
      </c>
      <c r="E5" s="187">
        <v>131309</v>
      </c>
      <c r="F5" s="188">
        <f t="shared" ref="F5:F30" si="1">E5*B5</f>
        <v>2836274.4000000004</v>
      </c>
      <c r="G5" s="187">
        <v>131809</v>
      </c>
      <c r="H5" s="188">
        <f t="shared" ref="H5:H30" si="2">G5*B5</f>
        <v>2847074.4000000004</v>
      </c>
      <c r="I5" s="187">
        <v>131309</v>
      </c>
      <c r="J5" s="188">
        <f t="shared" ref="J5:J30" si="3">I5*B5</f>
        <v>2836274.4000000004</v>
      </c>
      <c r="K5" s="119" t="s">
        <v>30</v>
      </c>
      <c r="L5" s="117"/>
    </row>
    <row r="6" spans="1:12">
      <c r="A6" s="105" t="s">
        <v>32</v>
      </c>
      <c r="B6" s="101">
        <v>37.549999999999997</v>
      </c>
      <c r="C6" s="189">
        <v>102831</v>
      </c>
      <c r="D6" s="190">
        <f t="shared" si="0"/>
        <v>3861304.05</v>
      </c>
      <c r="E6" s="189">
        <v>103331</v>
      </c>
      <c r="F6" s="190">
        <f t="shared" si="1"/>
        <v>3880079.05</v>
      </c>
      <c r="G6" s="189">
        <v>103831</v>
      </c>
      <c r="H6" s="190">
        <f t="shared" si="2"/>
        <v>3898854.05</v>
      </c>
      <c r="I6" s="189">
        <v>103331</v>
      </c>
      <c r="J6" s="190">
        <f t="shared" si="3"/>
        <v>3880079.05</v>
      </c>
      <c r="K6" s="19" t="s">
        <v>30</v>
      </c>
      <c r="L6" s="117"/>
    </row>
    <row r="7" spans="1:12">
      <c r="A7" s="100" t="s">
        <v>33</v>
      </c>
      <c r="B7" s="101">
        <v>56.58</v>
      </c>
      <c r="C7" s="183">
        <v>89450</v>
      </c>
      <c r="D7" s="184">
        <f t="shared" si="0"/>
        <v>5061081</v>
      </c>
      <c r="E7" s="183">
        <v>89950</v>
      </c>
      <c r="F7" s="184">
        <f t="shared" si="1"/>
        <v>5089371</v>
      </c>
      <c r="G7" s="183">
        <v>90450</v>
      </c>
      <c r="H7" s="184">
        <f t="shared" si="2"/>
        <v>5117661</v>
      </c>
      <c r="I7" s="183">
        <v>89950</v>
      </c>
      <c r="J7" s="184">
        <f t="shared" si="3"/>
        <v>5089371</v>
      </c>
      <c r="K7" s="19" t="s">
        <v>30</v>
      </c>
      <c r="L7" s="117"/>
    </row>
    <row r="8" spans="1:12">
      <c r="A8" s="106" t="s">
        <v>34</v>
      </c>
      <c r="B8" s="107">
        <v>58.22</v>
      </c>
      <c r="C8" s="191">
        <v>89000</v>
      </c>
      <c r="D8" s="192">
        <f t="shared" si="0"/>
        <v>5181580</v>
      </c>
      <c r="E8" s="191">
        <v>89500</v>
      </c>
      <c r="F8" s="192">
        <f t="shared" si="1"/>
        <v>5210690</v>
      </c>
      <c r="G8" s="191">
        <v>90000</v>
      </c>
      <c r="H8" s="145">
        <f t="shared" si="2"/>
        <v>5239800</v>
      </c>
      <c r="I8" s="186">
        <v>89500</v>
      </c>
      <c r="J8" s="185">
        <f t="shared" si="3"/>
        <v>5210690</v>
      </c>
      <c r="K8" s="118" t="s">
        <v>30</v>
      </c>
      <c r="L8" s="117"/>
    </row>
    <row r="9" spans="1:12">
      <c r="A9" s="103" t="s">
        <v>35</v>
      </c>
      <c r="B9" s="104">
        <v>21.6</v>
      </c>
      <c r="C9" s="187">
        <v>130809</v>
      </c>
      <c r="D9" s="188">
        <f t="shared" ref="D9:D12" si="4">C9*B9</f>
        <v>2825474.4000000004</v>
      </c>
      <c r="E9" s="187">
        <v>131309</v>
      </c>
      <c r="F9" s="188">
        <f t="shared" ref="F9:F12" si="5">E9*B9</f>
        <v>2836274.4000000004</v>
      </c>
      <c r="G9" s="187">
        <v>131809</v>
      </c>
      <c r="H9" s="188">
        <f t="shared" ref="H9:H12" si="6">G9*B9</f>
        <v>2847074.4000000004</v>
      </c>
      <c r="I9" s="187">
        <v>131309</v>
      </c>
      <c r="J9" s="188">
        <f t="shared" ref="J9:J12" si="7">I9*B9</f>
        <v>2836274.4000000004</v>
      </c>
      <c r="K9" s="179" t="s">
        <v>30</v>
      </c>
      <c r="L9" s="117"/>
    </row>
    <row r="10" spans="1:12">
      <c r="A10" s="105" t="s">
        <v>36</v>
      </c>
      <c r="B10" s="101">
        <v>37.549999999999997</v>
      </c>
      <c r="C10" s="189">
        <v>102831</v>
      </c>
      <c r="D10" s="190">
        <f t="shared" si="4"/>
        <v>3861304.05</v>
      </c>
      <c r="E10" s="189">
        <v>103331</v>
      </c>
      <c r="F10" s="190">
        <f t="shared" si="5"/>
        <v>3880079.05</v>
      </c>
      <c r="G10" s="189">
        <v>103831</v>
      </c>
      <c r="H10" s="190">
        <f t="shared" si="6"/>
        <v>3898854.05</v>
      </c>
      <c r="I10" s="189">
        <v>103331</v>
      </c>
      <c r="J10" s="190">
        <f t="shared" si="7"/>
        <v>3880079.05</v>
      </c>
      <c r="K10" s="150" t="s">
        <v>30</v>
      </c>
      <c r="L10" s="117"/>
    </row>
    <row r="11" spans="1:12">
      <c r="A11" s="100" t="s">
        <v>37</v>
      </c>
      <c r="B11" s="101">
        <v>56.58</v>
      </c>
      <c r="C11" s="183">
        <v>89450</v>
      </c>
      <c r="D11" s="184">
        <f t="shared" si="4"/>
        <v>5061081</v>
      </c>
      <c r="E11" s="183">
        <v>89950</v>
      </c>
      <c r="F11" s="184">
        <f t="shared" si="5"/>
        <v>5089371</v>
      </c>
      <c r="G11" s="183">
        <v>90450</v>
      </c>
      <c r="H11" s="184">
        <f t="shared" si="6"/>
        <v>5117661</v>
      </c>
      <c r="I11" s="183">
        <v>89950</v>
      </c>
      <c r="J11" s="184">
        <f t="shared" si="7"/>
        <v>5089371</v>
      </c>
      <c r="K11" s="150" t="s">
        <v>30</v>
      </c>
      <c r="L11" s="117"/>
    </row>
    <row r="12" spans="1:12">
      <c r="A12" s="106" t="s">
        <v>38</v>
      </c>
      <c r="B12" s="107">
        <v>58.22</v>
      </c>
      <c r="C12" s="191">
        <v>89000</v>
      </c>
      <c r="D12" s="192">
        <f t="shared" si="4"/>
        <v>5181580</v>
      </c>
      <c r="E12" s="191">
        <v>89500</v>
      </c>
      <c r="F12" s="192">
        <f t="shared" si="5"/>
        <v>5210690</v>
      </c>
      <c r="G12" s="191">
        <v>90000</v>
      </c>
      <c r="H12" s="145">
        <f t="shared" si="6"/>
        <v>5239800</v>
      </c>
      <c r="I12" s="186">
        <v>89500</v>
      </c>
      <c r="J12" s="185">
        <f t="shared" si="7"/>
        <v>5210690</v>
      </c>
      <c r="K12" s="180" t="s">
        <v>30</v>
      </c>
      <c r="L12" s="117"/>
    </row>
    <row r="13" spans="1:12">
      <c r="A13" s="105" t="s">
        <v>39</v>
      </c>
      <c r="B13" s="108">
        <v>21.6</v>
      </c>
      <c r="C13" s="193">
        <v>143433</v>
      </c>
      <c r="D13" s="194">
        <f t="shared" si="0"/>
        <v>3098152.8000000003</v>
      </c>
      <c r="E13" s="193">
        <v>143933</v>
      </c>
      <c r="F13" s="194">
        <f t="shared" si="1"/>
        <v>3108952.8000000003</v>
      </c>
      <c r="G13" s="193">
        <v>144433</v>
      </c>
      <c r="H13" s="194">
        <f t="shared" si="2"/>
        <v>3119752.8000000003</v>
      </c>
      <c r="I13" s="193">
        <v>143933</v>
      </c>
      <c r="J13" s="194">
        <f t="shared" si="3"/>
        <v>3108952.8000000003</v>
      </c>
      <c r="K13" s="151" t="s">
        <v>30</v>
      </c>
      <c r="L13" s="117"/>
    </row>
    <row r="14" spans="1:12">
      <c r="A14" s="100" t="s">
        <v>41</v>
      </c>
      <c r="B14" s="101">
        <v>37.549999999999997</v>
      </c>
      <c r="C14" s="193">
        <v>115335</v>
      </c>
      <c r="D14" s="194">
        <f t="shared" si="0"/>
        <v>4330829.25</v>
      </c>
      <c r="E14" s="193">
        <v>115835</v>
      </c>
      <c r="F14" s="194">
        <f t="shared" si="1"/>
        <v>4349604.25</v>
      </c>
      <c r="G14" s="193">
        <v>116335</v>
      </c>
      <c r="H14" s="194">
        <f t="shared" si="2"/>
        <v>4368379.25</v>
      </c>
      <c r="I14" s="193">
        <v>115835</v>
      </c>
      <c r="J14" s="194">
        <f t="shared" si="3"/>
        <v>4349604.25</v>
      </c>
      <c r="K14" s="36" t="s">
        <v>40</v>
      </c>
      <c r="L14" s="120"/>
    </row>
    <row r="15" spans="1:12">
      <c r="A15" s="100" t="s">
        <v>42</v>
      </c>
      <c r="B15" s="101">
        <v>56.58</v>
      </c>
      <c r="C15" s="193">
        <v>99553</v>
      </c>
      <c r="D15" s="194">
        <f t="shared" si="0"/>
        <v>5632708.7400000002</v>
      </c>
      <c r="E15" s="193">
        <v>100053</v>
      </c>
      <c r="F15" s="194">
        <f t="shared" si="1"/>
        <v>5660998.7400000002</v>
      </c>
      <c r="G15" s="193">
        <v>100553</v>
      </c>
      <c r="H15" s="194">
        <f t="shared" si="2"/>
        <v>5689288.7400000002</v>
      </c>
      <c r="I15" s="193">
        <v>100053</v>
      </c>
      <c r="J15" s="194">
        <f t="shared" si="3"/>
        <v>5660998.7400000002</v>
      </c>
      <c r="K15" s="36" t="s">
        <v>40</v>
      </c>
      <c r="L15" s="117"/>
    </row>
    <row r="16" spans="1:12">
      <c r="A16" s="106" t="s">
        <v>42</v>
      </c>
      <c r="B16" s="107">
        <v>58.22</v>
      </c>
      <c r="C16" s="191">
        <v>98879</v>
      </c>
      <c r="D16" s="192">
        <f t="shared" si="0"/>
        <v>5756735.3799999999</v>
      </c>
      <c r="E16" s="191">
        <v>99879</v>
      </c>
      <c r="F16" s="192">
        <f t="shared" si="1"/>
        <v>5814955.3799999999</v>
      </c>
      <c r="G16" s="191">
        <v>99879</v>
      </c>
      <c r="H16" s="192">
        <f t="shared" si="2"/>
        <v>5814955.3799999999</v>
      </c>
      <c r="I16" s="191">
        <v>99379</v>
      </c>
      <c r="J16" s="145">
        <f t="shared" si="3"/>
        <v>5785845.3799999999</v>
      </c>
      <c r="K16" s="25" t="s">
        <v>40</v>
      </c>
      <c r="L16" s="117"/>
    </row>
    <row r="17" spans="1:12" ht="18.75" customHeight="1">
      <c r="A17" s="105" t="s">
        <v>43</v>
      </c>
      <c r="B17" s="108">
        <v>21.6</v>
      </c>
      <c r="C17" s="193">
        <v>132124</v>
      </c>
      <c r="D17" s="194">
        <f t="shared" si="0"/>
        <v>2853878.4000000004</v>
      </c>
      <c r="E17" s="193">
        <v>132624</v>
      </c>
      <c r="F17" s="194">
        <f t="shared" si="1"/>
        <v>2864678.4000000004</v>
      </c>
      <c r="G17" s="193">
        <v>133124</v>
      </c>
      <c r="H17" s="194">
        <f t="shared" si="2"/>
        <v>2875478.4000000004</v>
      </c>
      <c r="I17" s="193">
        <v>132624</v>
      </c>
      <c r="J17" s="194">
        <f t="shared" si="3"/>
        <v>2864678.4000000004</v>
      </c>
      <c r="K17" s="151" t="s">
        <v>30</v>
      </c>
      <c r="L17" s="117"/>
    </row>
    <row r="18" spans="1:12">
      <c r="A18" s="100" t="s">
        <v>44</v>
      </c>
      <c r="B18" s="101">
        <v>37.549999999999997</v>
      </c>
      <c r="C18" s="193">
        <v>108158</v>
      </c>
      <c r="D18" s="194">
        <f t="shared" si="0"/>
        <v>4061332.9</v>
      </c>
      <c r="E18" s="193">
        <v>108658</v>
      </c>
      <c r="F18" s="194">
        <f t="shared" si="1"/>
        <v>4080107.9</v>
      </c>
      <c r="G18" s="193">
        <v>109158</v>
      </c>
      <c r="H18" s="194">
        <f t="shared" si="2"/>
        <v>4098882.9</v>
      </c>
      <c r="I18" s="193">
        <v>108658</v>
      </c>
      <c r="J18" s="194">
        <f t="shared" si="3"/>
        <v>4080107.9</v>
      </c>
      <c r="K18" s="151" t="s">
        <v>30</v>
      </c>
      <c r="L18" s="117"/>
    </row>
    <row r="19" spans="1:12">
      <c r="A19" s="100" t="s">
        <v>45</v>
      </c>
      <c r="B19" s="101">
        <v>56.58</v>
      </c>
      <c r="C19" s="193">
        <v>94769</v>
      </c>
      <c r="D19" s="194">
        <f t="shared" si="0"/>
        <v>5362030.0199999996</v>
      </c>
      <c r="E19" s="193">
        <v>95269</v>
      </c>
      <c r="F19" s="194">
        <f t="shared" si="1"/>
        <v>5390320.0199999996</v>
      </c>
      <c r="G19" s="193">
        <v>95769</v>
      </c>
      <c r="H19" s="194">
        <f t="shared" si="2"/>
        <v>5418610.0199999996</v>
      </c>
      <c r="I19" s="193">
        <v>95269</v>
      </c>
      <c r="J19" s="194">
        <f t="shared" si="3"/>
        <v>5390320.0199999996</v>
      </c>
      <c r="K19" s="151" t="s">
        <v>30</v>
      </c>
      <c r="L19" s="117"/>
    </row>
    <row r="20" spans="1:12">
      <c r="A20" s="106" t="s">
        <v>45</v>
      </c>
      <c r="B20" s="107">
        <v>58.22</v>
      </c>
      <c r="C20" s="191">
        <v>94194</v>
      </c>
      <c r="D20" s="192">
        <f t="shared" si="0"/>
        <v>5483974.6799999997</v>
      </c>
      <c r="E20" s="191">
        <v>94694</v>
      </c>
      <c r="F20" s="192">
        <f t="shared" si="1"/>
        <v>5513084.6799999997</v>
      </c>
      <c r="G20" s="191">
        <v>95194</v>
      </c>
      <c r="H20" s="192">
        <f t="shared" si="2"/>
        <v>5542194.6799999997</v>
      </c>
      <c r="I20" s="191">
        <v>94694</v>
      </c>
      <c r="J20" s="145">
        <f t="shared" si="3"/>
        <v>5513084.6799999997</v>
      </c>
      <c r="K20" s="152" t="s">
        <v>30</v>
      </c>
      <c r="L20" s="117"/>
    </row>
    <row r="21" spans="1:12">
      <c r="A21" s="105" t="s">
        <v>46</v>
      </c>
      <c r="B21" s="108">
        <v>21.6</v>
      </c>
      <c r="C21" s="193">
        <v>132124</v>
      </c>
      <c r="D21" s="194">
        <f t="shared" si="0"/>
        <v>2853878.4000000004</v>
      </c>
      <c r="E21" s="193">
        <v>132624</v>
      </c>
      <c r="F21" s="194">
        <f t="shared" si="1"/>
        <v>2864678.4000000004</v>
      </c>
      <c r="G21" s="193">
        <v>133124</v>
      </c>
      <c r="H21" s="194">
        <f t="shared" si="2"/>
        <v>2875478.4000000004</v>
      </c>
      <c r="I21" s="193">
        <v>132624</v>
      </c>
      <c r="J21" s="194">
        <f t="shared" si="3"/>
        <v>2864678.4000000004</v>
      </c>
      <c r="K21" s="151" t="s">
        <v>30</v>
      </c>
      <c r="L21" s="117"/>
    </row>
    <row r="22" spans="1:12">
      <c r="A22" s="100" t="s">
        <v>47</v>
      </c>
      <c r="B22" s="101">
        <v>37.549999999999997</v>
      </c>
      <c r="C22" s="193">
        <v>113485</v>
      </c>
      <c r="D22" s="194">
        <f t="shared" si="0"/>
        <v>4261361.75</v>
      </c>
      <c r="E22" s="193">
        <v>113984</v>
      </c>
      <c r="F22" s="194">
        <f t="shared" si="1"/>
        <v>4280099.1999999993</v>
      </c>
      <c r="G22" s="193">
        <v>114484</v>
      </c>
      <c r="H22" s="194">
        <f t="shared" si="2"/>
        <v>4298874.1999999993</v>
      </c>
      <c r="I22" s="193">
        <v>113984</v>
      </c>
      <c r="J22" s="194">
        <f t="shared" si="3"/>
        <v>4280099.1999999993</v>
      </c>
      <c r="K22" s="36" t="s">
        <v>48</v>
      </c>
      <c r="L22" s="120"/>
    </row>
    <row r="23" spans="1:12">
      <c r="A23" s="100" t="s">
        <v>49</v>
      </c>
      <c r="B23" s="101">
        <v>56.58</v>
      </c>
      <c r="C23" s="193">
        <v>97403</v>
      </c>
      <c r="D23" s="194">
        <f t="shared" si="0"/>
        <v>5511061.7400000002</v>
      </c>
      <c r="E23" s="193">
        <v>97903</v>
      </c>
      <c r="F23" s="194">
        <f t="shared" si="1"/>
        <v>5539351.7400000002</v>
      </c>
      <c r="G23" s="193">
        <v>98403</v>
      </c>
      <c r="H23" s="194">
        <f t="shared" si="2"/>
        <v>5567641.7400000002</v>
      </c>
      <c r="I23" s="193">
        <v>97903</v>
      </c>
      <c r="J23" s="194">
        <f t="shared" si="3"/>
        <v>5539351.7400000002</v>
      </c>
      <c r="K23" s="36" t="s">
        <v>48</v>
      </c>
      <c r="L23" s="117"/>
    </row>
    <row r="24" spans="1:12" ht="16.5" customHeight="1">
      <c r="A24" s="106" t="s">
        <v>49</v>
      </c>
      <c r="B24" s="107">
        <v>58.22</v>
      </c>
      <c r="C24" s="191">
        <v>96729</v>
      </c>
      <c r="D24" s="192">
        <f t="shared" si="0"/>
        <v>5631562.3799999999</v>
      </c>
      <c r="E24" s="191">
        <v>97229</v>
      </c>
      <c r="F24" s="192">
        <f t="shared" si="1"/>
        <v>5660672.3799999999</v>
      </c>
      <c r="G24" s="191">
        <v>97729</v>
      </c>
      <c r="H24" s="192">
        <f t="shared" si="2"/>
        <v>5689782.3799999999</v>
      </c>
      <c r="I24" s="191">
        <v>97229</v>
      </c>
      <c r="J24" s="145">
        <f t="shared" si="3"/>
        <v>5660672.3799999999</v>
      </c>
      <c r="K24" s="25" t="s">
        <v>48</v>
      </c>
      <c r="L24" s="117"/>
    </row>
    <row r="25" spans="1:12">
      <c r="A25" s="105" t="s">
        <v>50</v>
      </c>
      <c r="B25" s="109">
        <v>21.6</v>
      </c>
      <c r="C25" s="195">
        <v>141383</v>
      </c>
      <c r="D25" s="196">
        <f t="shared" si="0"/>
        <v>3053872.8000000003</v>
      </c>
      <c r="E25" s="195">
        <v>141883</v>
      </c>
      <c r="F25" s="196">
        <f t="shared" si="1"/>
        <v>3064672.8000000003</v>
      </c>
      <c r="G25" s="187">
        <v>142383</v>
      </c>
      <c r="H25" s="194">
        <f t="shared" si="2"/>
        <v>3075472.8000000003</v>
      </c>
      <c r="I25" s="195">
        <v>141883</v>
      </c>
      <c r="J25" s="197">
        <f t="shared" si="3"/>
        <v>3064672.8000000003</v>
      </c>
      <c r="K25" s="121" t="s">
        <v>48</v>
      </c>
      <c r="L25" s="117"/>
    </row>
    <row r="26" spans="1:12">
      <c r="A26" s="100" t="s">
        <v>51</v>
      </c>
      <c r="B26" s="110">
        <v>37.549999999999997</v>
      </c>
      <c r="C26" s="198">
        <v>113485</v>
      </c>
      <c r="D26" s="196">
        <f t="shared" si="0"/>
        <v>4261361.75</v>
      </c>
      <c r="E26" s="198">
        <v>113985</v>
      </c>
      <c r="F26" s="196">
        <f t="shared" si="1"/>
        <v>4280136.75</v>
      </c>
      <c r="G26" s="193">
        <v>114484</v>
      </c>
      <c r="H26" s="194">
        <f t="shared" si="2"/>
        <v>4298874.1999999993</v>
      </c>
      <c r="I26" s="198">
        <v>113984</v>
      </c>
      <c r="J26" s="146">
        <f t="shared" si="3"/>
        <v>4280099.1999999993</v>
      </c>
      <c r="K26" s="121" t="s">
        <v>48</v>
      </c>
      <c r="L26" s="120"/>
    </row>
    <row r="27" spans="1:12">
      <c r="A27" s="100" t="s">
        <v>52</v>
      </c>
      <c r="B27" s="110">
        <v>56.58</v>
      </c>
      <c r="C27" s="198">
        <v>97403</v>
      </c>
      <c r="D27" s="196">
        <f t="shared" si="0"/>
        <v>5511061.7400000002</v>
      </c>
      <c r="E27" s="198">
        <v>97903</v>
      </c>
      <c r="F27" s="196">
        <f t="shared" si="1"/>
        <v>5539351.7400000002</v>
      </c>
      <c r="G27" s="193">
        <v>98403</v>
      </c>
      <c r="H27" s="194">
        <f t="shared" si="2"/>
        <v>5567641.7400000002</v>
      </c>
      <c r="I27" s="198">
        <v>97903</v>
      </c>
      <c r="J27" s="146">
        <f t="shared" si="3"/>
        <v>5539351.7400000002</v>
      </c>
      <c r="K27" s="121" t="s">
        <v>48</v>
      </c>
      <c r="L27" s="117"/>
    </row>
    <row r="28" spans="1:12">
      <c r="A28" s="106" t="s">
        <v>52</v>
      </c>
      <c r="B28" s="111">
        <v>58.22</v>
      </c>
      <c r="C28" s="199">
        <v>96729</v>
      </c>
      <c r="D28" s="200">
        <f t="shared" si="0"/>
        <v>5631562.3799999999</v>
      </c>
      <c r="E28" s="199">
        <v>97229</v>
      </c>
      <c r="F28" s="200">
        <f t="shared" si="1"/>
        <v>5660672.3799999999</v>
      </c>
      <c r="G28" s="191">
        <v>97729</v>
      </c>
      <c r="H28" s="192">
        <f t="shared" si="2"/>
        <v>5689782.3799999999</v>
      </c>
      <c r="I28" s="199">
        <v>97229</v>
      </c>
      <c r="J28" s="145">
        <f t="shared" si="3"/>
        <v>5660672.3799999999</v>
      </c>
      <c r="K28" s="122" t="s">
        <v>48</v>
      </c>
      <c r="L28" s="117"/>
    </row>
    <row r="29" spans="1:12">
      <c r="A29" s="100" t="s">
        <v>53</v>
      </c>
      <c r="B29" s="112">
        <v>35.67</v>
      </c>
      <c r="C29" s="195">
        <v>105121</v>
      </c>
      <c r="D29" s="201">
        <f t="shared" si="0"/>
        <v>3749666.0700000003</v>
      </c>
      <c r="E29" s="195">
        <v>105621</v>
      </c>
      <c r="F29" s="201">
        <f t="shared" si="1"/>
        <v>3767501.0700000003</v>
      </c>
      <c r="G29" s="187">
        <v>106121</v>
      </c>
      <c r="H29" s="197">
        <f t="shared" si="2"/>
        <v>3785336.0700000003</v>
      </c>
      <c r="I29" s="195">
        <v>105621</v>
      </c>
      <c r="J29" s="197">
        <f t="shared" si="3"/>
        <v>3767501.0700000003</v>
      </c>
      <c r="K29" s="181" t="s">
        <v>30</v>
      </c>
      <c r="L29" s="117"/>
    </row>
    <row r="30" spans="1:12">
      <c r="A30" s="106" t="s">
        <v>53</v>
      </c>
      <c r="B30" s="114">
        <v>37.090000000000003</v>
      </c>
      <c r="C30" s="202">
        <v>104282</v>
      </c>
      <c r="D30" s="203">
        <f t="shared" si="0"/>
        <v>3867819.3800000004</v>
      </c>
      <c r="E30" s="202">
        <v>104782</v>
      </c>
      <c r="F30" s="203">
        <f t="shared" si="1"/>
        <v>3886364.3800000004</v>
      </c>
      <c r="G30" s="186">
        <v>105282</v>
      </c>
      <c r="H30" s="204">
        <f t="shared" si="2"/>
        <v>3904909.3800000004</v>
      </c>
      <c r="I30" s="202">
        <v>104782</v>
      </c>
      <c r="J30" s="204">
        <f t="shared" si="3"/>
        <v>3886364.3800000004</v>
      </c>
      <c r="K30" s="182" t="s">
        <v>30</v>
      </c>
      <c r="L30" s="117"/>
    </row>
    <row r="31" spans="1:12">
      <c r="D31" s="45"/>
    </row>
    <row r="32" spans="1:12" ht="19.5" thickBot="1">
      <c r="A32" s="163" t="s">
        <v>97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97" t="s">
        <v>21</v>
      </c>
      <c r="B33" s="98" t="s">
        <v>22</v>
      </c>
      <c r="C33" s="99" t="s">
        <v>23</v>
      </c>
      <c r="D33" s="98" t="s">
        <v>24</v>
      </c>
      <c r="E33" s="99" t="s">
        <v>25</v>
      </c>
      <c r="F33" s="98" t="s">
        <v>24</v>
      </c>
      <c r="G33" s="99" t="s">
        <v>26</v>
      </c>
      <c r="H33" s="98" t="s">
        <v>24</v>
      </c>
      <c r="I33" s="99" t="s">
        <v>27</v>
      </c>
      <c r="J33" s="98" t="s">
        <v>24</v>
      </c>
      <c r="K33" s="115" t="s">
        <v>28</v>
      </c>
    </row>
    <row r="34" spans="1:11">
      <c r="A34" s="100" t="s">
        <v>29</v>
      </c>
      <c r="B34" s="101">
        <v>56.58</v>
      </c>
      <c r="C34" s="183">
        <f>D34/B34</f>
        <v>84977.5</v>
      </c>
      <c r="D34" s="184">
        <v>4808026.95</v>
      </c>
      <c r="E34" s="183">
        <f>F34/B34</f>
        <v>85452.5</v>
      </c>
      <c r="F34" s="184">
        <v>4834902.45</v>
      </c>
      <c r="G34" s="183">
        <f>H34/B34</f>
        <v>85927.5</v>
      </c>
      <c r="H34" s="184">
        <v>4861777.95</v>
      </c>
      <c r="I34" s="183">
        <f>J34/B34</f>
        <v>85452.5</v>
      </c>
      <c r="J34" s="184">
        <v>4834902.45</v>
      </c>
      <c r="K34" s="19" t="s">
        <v>30</v>
      </c>
    </row>
    <row r="35" spans="1:11">
      <c r="A35" s="100" t="s">
        <v>29</v>
      </c>
      <c r="B35" s="102">
        <v>58.22</v>
      </c>
      <c r="C35" s="183">
        <f t="shared" ref="C35:C61" si="8">D35/B35</f>
        <v>84550</v>
      </c>
      <c r="D35" s="185">
        <v>4922501</v>
      </c>
      <c r="E35" s="186">
        <f t="shared" ref="E35:E61" si="9">F35/B35</f>
        <v>85025</v>
      </c>
      <c r="F35" s="185">
        <v>4950155.5</v>
      </c>
      <c r="G35" s="186">
        <f t="shared" ref="G35:G61" si="10">H35/B35</f>
        <v>85500</v>
      </c>
      <c r="H35" s="185">
        <v>4977810</v>
      </c>
      <c r="I35" s="186">
        <f t="shared" ref="I35:I61" si="11">J35/B35</f>
        <v>85025</v>
      </c>
      <c r="J35" s="185">
        <v>4950155.5</v>
      </c>
      <c r="K35" s="118" t="s">
        <v>30</v>
      </c>
    </row>
    <row r="36" spans="1:11">
      <c r="A36" s="103" t="s">
        <v>31</v>
      </c>
      <c r="B36" s="104">
        <v>21.6</v>
      </c>
      <c r="C36" s="187">
        <f t="shared" si="8"/>
        <v>124268.55</v>
      </c>
      <c r="D36" s="188">
        <v>2684200.6800000002</v>
      </c>
      <c r="E36" s="187">
        <f t="shared" si="9"/>
        <v>124743.55</v>
      </c>
      <c r="F36" s="188">
        <v>2694460.68</v>
      </c>
      <c r="G36" s="187">
        <f t="shared" si="10"/>
        <v>125218.55</v>
      </c>
      <c r="H36" s="188">
        <v>2704720.68</v>
      </c>
      <c r="I36" s="187">
        <f t="shared" si="11"/>
        <v>124743.55</v>
      </c>
      <c r="J36" s="188">
        <v>2694460.68</v>
      </c>
      <c r="K36" s="119" t="s">
        <v>30</v>
      </c>
    </row>
    <row r="37" spans="1:11">
      <c r="A37" s="105" t="s">
        <v>32</v>
      </c>
      <c r="B37" s="101">
        <v>37.549999999999997</v>
      </c>
      <c r="C37" s="189">
        <f t="shared" si="8"/>
        <v>97689.450000000012</v>
      </c>
      <c r="D37" s="190">
        <v>3668238.8475000001</v>
      </c>
      <c r="E37" s="189">
        <f t="shared" si="9"/>
        <v>98164.450000000012</v>
      </c>
      <c r="F37" s="190">
        <v>3686075.0975000001</v>
      </c>
      <c r="G37" s="189">
        <f t="shared" si="10"/>
        <v>98639.450000000012</v>
      </c>
      <c r="H37" s="190">
        <v>3703911.3475000001</v>
      </c>
      <c r="I37" s="189">
        <f t="shared" si="11"/>
        <v>98164.450000000012</v>
      </c>
      <c r="J37" s="190">
        <v>3686075.0975000001</v>
      </c>
      <c r="K37" s="19" t="s">
        <v>30</v>
      </c>
    </row>
    <row r="38" spans="1:11">
      <c r="A38" s="100" t="s">
        <v>33</v>
      </c>
      <c r="B38" s="101">
        <v>56.58</v>
      </c>
      <c r="C38" s="183">
        <f t="shared" si="8"/>
        <v>84977.5</v>
      </c>
      <c r="D38" s="184">
        <v>4808026.95</v>
      </c>
      <c r="E38" s="183">
        <f t="shared" si="9"/>
        <v>85452.5</v>
      </c>
      <c r="F38" s="184">
        <v>4834902.45</v>
      </c>
      <c r="G38" s="183">
        <f t="shared" si="10"/>
        <v>85927.5</v>
      </c>
      <c r="H38" s="184">
        <v>4861777.95</v>
      </c>
      <c r="I38" s="183">
        <f t="shared" si="11"/>
        <v>85452.5</v>
      </c>
      <c r="J38" s="184">
        <v>4834902.45</v>
      </c>
      <c r="K38" s="19" t="s">
        <v>30</v>
      </c>
    </row>
    <row r="39" spans="1:11">
      <c r="A39" s="106" t="s">
        <v>34</v>
      </c>
      <c r="B39" s="107">
        <v>58.22</v>
      </c>
      <c r="C39" s="191">
        <f t="shared" si="8"/>
        <v>84550</v>
      </c>
      <c r="D39" s="192">
        <v>4922501</v>
      </c>
      <c r="E39" s="191">
        <f t="shared" si="9"/>
        <v>85025</v>
      </c>
      <c r="F39" s="192">
        <v>4950155.5</v>
      </c>
      <c r="G39" s="191">
        <f t="shared" si="10"/>
        <v>85500</v>
      </c>
      <c r="H39" s="145">
        <v>4977810</v>
      </c>
      <c r="I39" s="186">
        <f t="shared" si="11"/>
        <v>85025</v>
      </c>
      <c r="J39" s="185">
        <v>4950155.5</v>
      </c>
      <c r="K39" s="118" t="s">
        <v>30</v>
      </c>
    </row>
    <row r="40" spans="1:11">
      <c r="A40" s="103" t="s">
        <v>35</v>
      </c>
      <c r="B40" s="104">
        <v>21.6</v>
      </c>
      <c r="C40" s="187">
        <f t="shared" si="8"/>
        <v>124268.55</v>
      </c>
      <c r="D40" s="188">
        <v>2684200.6800000002</v>
      </c>
      <c r="E40" s="187">
        <f t="shared" si="9"/>
        <v>124743.55</v>
      </c>
      <c r="F40" s="188">
        <v>2694460.68</v>
      </c>
      <c r="G40" s="187">
        <f t="shared" si="10"/>
        <v>125218.55</v>
      </c>
      <c r="H40" s="188">
        <v>2704720.68</v>
      </c>
      <c r="I40" s="187">
        <f t="shared" si="11"/>
        <v>124743.55</v>
      </c>
      <c r="J40" s="188">
        <v>2694460.68</v>
      </c>
      <c r="K40" s="179" t="s">
        <v>30</v>
      </c>
    </row>
    <row r="41" spans="1:11">
      <c r="A41" s="105" t="s">
        <v>36</v>
      </c>
      <c r="B41" s="101">
        <v>37.549999999999997</v>
      </c>
      <c r="C41" s="189">
        <f t="shared" si="8"/>
        <v>97689.450000000012</v>
      </c>
      <c r="D41" s="190">
        <v>3668238.8475000001</v>
      </c>
      <c r="E41" s="189">
        <f t="shared" si="9"/>
        <v>98164.450000000012</v>
      </c>
      <c r="F41" s="190">
        <v>3686075.0975000001</v>
      </c>
      <c r="G41" s="189">
        <f t="shared" si="10"/>
        <v>98639.450000000012</v>
      </c>
      <c r="H41" s="190">
        <v>3703911.3475000001</v>
      </c>
      <c r="I41" s="189">
        <f t="shared" si="11"/>
        <v>98164.450000000012</v>
      </c>
      <c r="J41" s="190">
        <v>3686075.0975000001</v>
      </c>
      <c r="K41" s="150" t="s">
        <v>30</v>
      </c>
    </row>
    <row r="42" spans="1:11">
      <c r="A42" s="100" t="s">
        <v>37</v>
      </c>
      <c r="B42" s="101">
        <v>56.58</v>
      </c>
      <c r="C42" s="183">
        <f t="shared" si="8"/>
        <v>84977.5</v>
      </c>
      <c r="D42" s="184">
        <v>4808026.95</v>
      </c>
      <c r="E42" s="183">
        <f t="shared" si="9"/>
        <v>85452.5</v>
      </c>
      <c r="F42" s="184">
        <v>4834902.45</v>
      </c>
      <c r="G42" s="183">
        <f t="shared" si="10"/>
        <v>85927.5</v>
      </c>
      <c r="H42" s="184">
        <v>4861777.95</v>
      </c>
      <c r="I42" s="183">
        <f t="shared" si="11"/>
        <v>85452.5</v>
      </c>
      <c r="J42" s="184">
        <v>4834902.45</v>
      </c>
      <c r="K42" s="150" t="s">
        <v>30</v>
      </c>
    </row>
    <row r="43" spans="1:11">
      <c r="A43" s="106" t="s">
        <v>38</v>
      </c>
      <c r="B43" s="107">
        <v>58.22</v>
      </c>
      <c r="C43" s="191">
        <f t="shared" si="8"/>
        <v>84550</v>
      </c>
      <c r="D43" s="192">
        <v>4922501</v>
      </c>
      <c r="E43" s="191">
        <f t="shared" si="9"/>
        <v>85025</v>
      </c>
      <c r="F43" s="192">
        <v>4950155.5</v>
      </c>
      <c r="G43" s="191">
        <f t="shared" si="10"/>
        <v>85500</v>
      </c>
      <c r="H43" s="145">
        <v>4977810</v>
      </c>
      <c r="I43" s="186">
        <f t="shared" si="11"/>
        <v>85025</v>
      </c>
      <c r="J43" s="185">
        <v>4950155.5</v>
      </c>
      <c r="K43" s="180" t="s">
        <v>30</v>
      </c>
    </row>
    <row r="44" spans="1:11">
      <c r="A44" s="105" t="s">
        <v>39</v>
      </c>
      <c r="B44" s="108">
        <v>21.6</v>
      </c>
      <c r="C44" s="193">
        <f t="shared" si="8"/>
        <v>136261.35</v>
      </c>
      <c r="D44" s="194">
        <v>2943245.16</v>
      </c>
      <c r="E44" s="193">
        <f t="shared" si="9"/>
        <v>136736.35</v>
      </c>
      <c r="F44" s="194">
        <v>2953505.16</v>
      </c>
      <c r="G44" s="193">
        <f t="shared" si="10"/>
        <v>137211.35</v>
      </c>
      <c r="H44" s="194">
        <v>2963765.16</v>
      </c>
      <c r="I44" s="193">
        <f t="shared" si="11"/>
        <v>136736.35</v>
      </c>
      <c r="J44" s="194">
        <v>2953505.16</v>
      </c>
      <c r="K44" s="151" t="s">
        <v>30</v>
      </c>
    </row>
    <row r="45" spans="1:11">
      <c r="A45" s="100" t="s">
        <v>41</v>
      </c>
      <c r="B45" s="101">
        <v>37.549999999999997</v>
      </c>
      <c r="C45" s="193">
        <f t="shared" si="8"/>
        <v>109568.25000000001</v>
      </c>
      <c r="D45" s="194">
        <v>4114287.7875000001</v>
      </c>
      <c r="E45" s="193">
        <f t="shared" si="9"/>
        <v>110043.25000000001</v>
      </c>
      <c r="F45" s="194">
        <v>4132124.0375000001</v>
      </c>
      <c r="G45" s="193">
        <f t="shared" si="10"/>
        <v>110518.25000000001</v>
      </c>
      <c r="H45" s="194">
        <v>4149960.2875000001</v>
      </c>
      <c r="I45" s="193">
        <f t="shared" si="11"/>
        <v>110043.25000000001</v>
      </c>
      <c r="J45" s="194">
        <v>4132124.0375000001</v>
      </c>
      <c r="K45" s="36" t="s">
        <v>40</v>
      </c>
    </row>
    <row r="46" spans="1:11">
      <c r="A46" s="100" t="s">
        <v>42</v>
      </c>
      <c r="B46" s="101">
        <v>56.58</v>
      </c>
      <c r="C46" s="193">
        <f t="shared" si="8"/>
        <v>94575.35</v>
      </c>
      <c r="D46" s="194">
        <v>5351073.3030000003</v>
      </c>
      <c r="E46" s="193">
        <f t="shared" si="9"/>
        <v>95050.35</v>
      </c>
      <c r="F46" s="194">
        <v>5377948.8030000003</v>
      </c>
      <c r="G46" s="193">
        <f t="shared" si="10"/>
        <v>95525.35</v>
      </c>
      <c r="H46" s="194">
        <v>5404824.3030000003</v>
      </c>
      <c r="I46" s="193">
        <f t="shared" si="11"/>
        <v>95050.35</v>
      </c>
      <c r="J46" s="194">
        <v>5377948.8030000003</v>
      </c>
      <c r="K46" s="36" t="s">
        <v>40</v>
      </c>
    </row>
    <row r="47" spans="1:11">
      <c r="A47" s="106" t="s">
        <v>42</v>
      </c>
      <c r="B47" s="107">
        <v>58.22</v>
      </c>
      <c r="C47" s="191">
        <f t="shared" si="8"/>
        <v>93935.049999999988</v>
      </c>
      <c r="D47" s="192">
        <v>5468898.6109999996</v>
      </c>
      <c r="E47" s="191">
        <f t="shared" si="9"/>
        <v>94885.049999999988</v>
      </c>
      <c r="F47" s="192">
        <v>5524207.6109999996</v>
      </c>
      <c r="G47" s="191">
        <f t="shared" si="10"/>
        <v>94885.049999999988</v>
      </c>
      <c r="H47" s="192">
        <v>5524207.6109999996</v>
      </c>
      <c r="I47" s="191">
        <f t="shared" si="11"/>
        <v>94410.049999999988</v>
      </c>
      <c r="J47" s="145">
        <v>5496553.1109999996</v>
      </c>
      <c r="K47" s="25" t="s">
        <v>40</v>
      </c>
    </row>
    <row r="48" spans="1:11">
      <c r="A48" s="105" t="s">
        <v>43</v>
      </c>
      <c r="B48" s="108">
        <v>21.6</v>
      </c>
      <c r="C48" s="193">
        <f t="shared" si="8"/>
        <v>125517.79999999999</v>
      </c>
      <c r="D48" s="194">
        <v>2711184.48</v>
      </c>
      <c r="E48" s="193">
        <f t="shared" si="9"/>
        <v>125992.79999999999</v>
      </c>
      <c r="F48" s="194">
        <v>2721444.48</v>
      </c>
      <c r="G48" s="193">
        <f t="shared" si="10"/>
        <v>126467.79999999999</v>
      </c>
      <c r="H48" s="194">
        <v>2731704.48</v>
      </c>
      <c r="I48" s="193">
        <f t="shared" si="11"/>
        <v>125992.79999999999</v>
      </c>
      <c r="J48" s="194">
        <v>2721444.48</v>
      </c>
      <c r="K48" s="151" t="s">
        <v>30</v>
      </c>
    </row>
    <row r="49" spans="1:11">
      <c r="A49" s="100" t="s">
        <v>44</v>
      </c>
      <c r="B49" s="101">
        <v>37.549999999999997</v>
      </c>
      <c r="C49" s="193">
        <f t="shared" si="8"/>
        <v>102750.1</v>
      </c>
      <c r="D49" s="194">
        <v>3858266.2549999999</v>
      </c>
      <c r="E49" s="193">
        <f t="shared" si="9"/>
        <v>103225.1</v>
      </c>
      <c r="F49" s="194">
        <v>3876102.5049999999</v>
      </c>
      <c r="G49" s="193">
        <f t="shared" si="10"/>
        <v>103700.1</v>
      </c>
      <c r="H49" s="194">
        <v>3893938.7549999999</v>
      </c>
      <c r="I49" s="193">
        <f t="shared" si="11"/>
        <v>103225.1</v>
      </c>
      <c r="J49" s="194">
        <v>3876102.5049999999</v>
      </c>
      <c r="K49" s="151" t="s">
        <v>30</v>
      </c>
    </row>
    <row r="50" spans="1:11">
      <c r="A50" s="100" t="s">
        <v>45</v>
      </c>
      <c r="B50" s="101">
        <v>56.58</v>
      </c>
      <c r="C50" s="193">
        <f t="shared" si="8"/>
        <v>90030.55</v>
      </c>
      <c r="D50" s="194">
        <v>5093928.5190000003</v>
      </c>
      <c r="E50" s="193">
        <f t="shared" si="9"/>
        <v>90505.55</v>
      </c>
      <c r="F50" s="194">
        <v>5120804.0190000003</v>
      </c>
      <c r="G50" s="193">
        <f t="shared" si="10"/>
        <v>90980.55</v>
      </c>
      <c r="H50" s="194">
        <v>5147679.5190000003</v>
      </c>
      <c r="I50" s="193">
        <f t="shared" si="11"/>
        <v>90505.55</v>
      </c>
      <c r="J50" s="194">
        <v>5120804.0190000003</v>
      </c>
      <c r="K50" s="151" t="s">
        <v>30</v>
      </c>
    </row>
    <row r="51" spans="1:11">
      <c r="A51" s="106" t="s">
        <v>45</v>
      </c>
      <c r="B51" s="107">
        <v>58.22</v>
      </c>
      <c r="C51" s="191">
        <f t="shared" si="8"/>
        <v>89484.3</v>
      </c>
      <c r="D51" s="192">
        <v>5209775.9460000005</v>
      </c>
      <c r="E51" s="191">
        <f t="shared" si="9"/>
        <v>89959.3</v>
      </c>
      <c r="F51" s="192">
        <v>5237430.4460000005</v>
      </c>
      <c r="G51" s="191">
        <f t="shared" si="10"/>
        <v>90434.3</v>
      </c>
      <c r="H51" s="192">
        <v>5265084.9460000005</v>
      </c>
      <c r="I51" s="191">
        <f t="shared" si="11"/>
        <v>89959.3</v>
      </c>
      <c r="J51" s="145">
        <v>5237430.4460000005</v>
      </c>
      <c r="K51" s="152" t="s">
        <v>30</v>
      </c>
    </row>
    <row r="52" spans="1:11">
      <c r="A52" s="105" t="s">
        <v>46</v>
      </c>
      <c r="B52" s="108">
        <v>21.6</v>
      </c>
      <c r="C52" s="193">
        <f t="shared" si="8"/>
        <v>125517.79999999999</v>
      </c>
      <c r="D52" s="194">
        <v>2711184.48</v>
      </c>
      <c r="E52" s="193">
        <f t="shared" si="9"/>
        <v>125992.79999999999</v>
      </c>
      <c r="F52" s="194">
        <v>2721444.48</v>
      </c>
      <c r="G52" s="193">
        <f t="shared" si="10"/>
        <v>126467.79999999999</v>
      </c>
      <c r="H52" s="194">
        <v>2731704.48</v>
      </c>
      <c r="I52" s="193">
        <f t="shared" si="11"/>
        <v>125992.79999999999</v>
      </c>
      <c r="J52" s="194">
        <v>2721444.48</v>
      </c>
      <c r="K52" s="151" t="s">
        <v>30</v>
      </c>
    </row>
    <row r="53" spans="1:11">
      <c r="A53" s="100" t="s">
        <v>47</v>
      </c>
      <c r="B53" s="101">
        <v>37.549999999999997</v>
      </c>
      <c r="C53" s="193">
        <f t="shared" si="8"/>
        <v>107810.75000000001</v>
      </c>
      <c r="D53" s="194">
        <v>4048293.6625000001</v>
      </c>
      <c r="E53" s="193">
        <f t="shared" si="9"/>
        <v>108284.80000000002</v>
      </c>
      <c r="F53" s="194">
        <v>4066094.24</v>
      </c>
      <c r="G53" s="193">
        <f t="shared" si="10"/>
        <v>108759.80000000002</v>
      </c>
      <c r="H53" s="194">
        <v>4083930.49</v>
      </c>
      <c r="I53" s="193">
        <f t="shared" si="11"/>
        <v>108284.80000000002</v>
      </c>
      <c r="J53" s="194">
        <v>4066094.24</v>
      </c>
      <c r="K53" s="36" t="s">
        <v>48</v>
      </c>
    </row>
    <row r="54" spans="1:11">
      <c r="A54" s="100" t="s">
        <v>49</v>
      </c>
      <c r="B54" s="101">
        <v>56.58</v>
      </c>
      <c r="C54" s="193">
        <f t="shared" si="8"/>
        <v>92532.85</v>
      </c>
      <c r="D54" s="194">
        <v>5235508.6529999999</v>
      </c>
      <c r="E54" s="193">
        <f t="shared" si="9"/>
        <v>93007.85</v>
      </c>
      <c r="F54" s="194">
        <v>5262384.1529999999</v>
      </c>
      <c r="G54" s="193">
        <f t="shared" si="10"/>
        <v>93482.85</v>
      </c>
      <c r="H54" s="194">
        <v>5289259.6529999999</v>
      </c>
      <c r="I54" s="193">
        <f t="shared" si="11"/>
        <v>93007.85</v>
      </c>
      <c r="J54" s="194">
        <v>5262384.1529999999</v>
      </c>
      <c r="K54" s="36" t="s">
        <v>48</v>
      </c>
    </row>
    <row r="55" spans="1:11">
      <c r="A55" s="106" t="s">
        <v>49</v>
      </c>
      <c r="B55" s="107">
        <v>58.22</v>
      </c>
      <c r="C55" s="191">
        <f t="shared" si="8"/>
        <v>91892.55</v>
      </c>
      <c r="D55" s="192">
        <v>5349984.2609999999</v>
      </c>
      <c r="E55" s="191">
        <f t="shared" si="9"/>
        <v>92367.55</v>
      </c>
      <c r="F55" s="192">
        <v>5377638.7609999999</v>
      </c>
      <c r="G55" s="191">
        <f t="shared" si="10"/>
        <v>92842.55</v>
      </c>
      <c r="H55" s="192">
        <v>5405293.2609999999</v>
      </c>
      <c r="I55" s="191">
        <f t="shared" si="11"/>
        <v>92367.55</v>
      </c>
      <c r="J55" s="145">
        <v>5377638.7609999999</v>
      </c>
      <c r="K55" s="25" t="s">
        <v>48</v>
      </c>
    </row>
    <row r="56" spans="1:11">
      <c r="A56" s="105" t="s">
        <v>50</v>
      </c>
      <c r="B56" s="109">
        <v>21.6</v>
      </c>
      <c r="C56" s="195">
        <f t="shared" si="8"/>
        <v>134313.85</v>
      </c>
      <c r="D56" s="196">
        <v>2901179.16</v>
      </c>
      <c r="E56" s="195">
        <f t="shared" si="9"/>
        <v>134788.85</v>
      </c>
      <c r="F56" s="196">
        <v>2911439.16</v>
      </c>
      <c r="G56" s="187">
        <f t="shared" si="10"/>
        <v>135263.85</v>
      </c>
      <c r="H56" s="194">
        <v>2921699.16</v>
      </c>
      <c r="I56" s="195">
        <f t="shared" si="11"/>
        <v>134788.85</v>
      </c>
      <c r="J56" s="197">
        <v>2911439.16</v>
      </c>
      <c r="K56" s="121" t="s">
        <v>48</v>
      </c>
    </row>
    <row r="57" spans="1:11">
      <c r="A57" s="100" t="s">
        <v>51</v>
      </c>
      <c r="B57" s="110">
        <v>37.549999999999997</v>
      </c>
      <c r="C57" s="198">
        <f t="shared" si="8"/>
        <v>107810.75000000001</v>
      </c>
      <c r="D57" s="196">
        <v>4048293.6625000001</v>
      </c>
      <c r="E57" s="198">
        <f t="shared" si="9"/>
        <v>108285.75000000001</v>
      </c>
      <c r="F57" s="196">
        <v>4066129.9125000001</v>
      </c>
      <c r="G57" s="193">
        <f t="shared" si="10"/>
        <v>108759.80000000002</v>
      </c>
      <c r="H57" s="194">
        <v>4083930.49</v>
      </c>
      <c r="I57" s="198">
        <f t="shared" si="11"/>
        <v>108284.80000000002</v>
      </c>
      <c r="J57" s="146">
        <v>4066094.24</v>
      </c>
      <c r="K57" s="121" t="s">
        <v>48</v>
      </c>
    </row>
    <row r="58" spans="1:11">
      <c r="A58" s="100" t="s">
        <v>52</v>
      </c>
      <c r="B58" s="110">
        <v>56.58</v>
      </c>
      <c r="C58" s="198">
        <f t="shared" si="8"/>
        <v>92532.85</v>
      </c>
      <c r="D58" s="196">
        <v>5235508.6529999999</v>
      </c>
      <c r="E58" s="198">
        <f t="shared" si="9"/>
        <v>93007.85</v>
      </c>
      <c r="F58" s="196">
        <v>5262384.1529999999</v>
      </c>
      <c r="G58" s="193">
        <f t="shared" si="10"/>
        <v>93482.85</v>
      </c>
      <c r="H58" s="194">
        <v>5289259.6529999999</v>
      </c>
      <c r="I58" s="198">
        <f t="shared" si="11"/>
        <v>93007.85</v>
      </c>
      <c r="J58" s="146">
        <v>5262384.1529999999</v>
      </c>
      <c r="K58" s="121" t="s">
        <v>48</v>
      </c>
    </row>
    <row r="59" spans="1:11">
      <c r="A59" s="106" t="s">
        <v>52</v>
      </c>
      <c r="B59" s="111">
        <v>58.22</v>
      </c>
      <c r="C59" s="199">
        <f t="shared" si="8"/>
        <v>91892.55</v>
      </c>
      <c r="D59" s="200">
        <v>5349984.2609999999</v>
      </c>
      <c r="E59" s="199">
        <f t="shared" si="9"/>
        <v>92367.55</v>
      </c>
      <c r="F59" s="200">
        <v>5377638.7609999999</v>
      </c>
      <c r="G59" s="191">
        <f t="shared" si="10"/>
        <v>92842.55</v>
      </c>
      <c r="H59" s="192">
        <v>5405293.2609999999</v>
      </c>
      <c r="I59" s="199">
        <f t="shared" si="11"/>
        <v>92367.55</v>
      </c>
      <c r="J59" s="145">
        <v>5377638.7609999999</v>
      </c>
      <c r="K59" s="122" t="s">
        <v>48</v>
      </c>
    </row>
    <row r="60" spans="1:11">
      <c r="A60" s="100" t="s">
        <v>53</v>
      </c>
      <c r="B60" s="112">
        <v>35.67</v>
      </c>
      <c r="C60" s="195">
        <f t="shared" si="8"/>
        <v>99864.95</v>
      </c>
      <c r="D60" s="201">
        <v>3562182.7664999999</v>
      </c>
      <c r="E60" s="195">
        <f t="shared" si="9"/>
        <v>100339.95</v>
      </c>
      <c r="F60" s="201">
        <v>3579126.0164999999</v>
      </c>
      <c r="G60" s="187">
        <f t="shared" si="10"/>
        <v>100814.95</v>
      </c>
      <c r="H60" s="197">
        <v>3596069.2664999999</v>
      </c>
      <c r="I60" s="195">
        <f t="shared" si="11"/>
        <v>100339.95</v>
      </c>
      <c r="J60" s="197">
        <v>3579126.0164999999</v>
      </c>
      <c r="K60" s="181" t="s">
        <v>30</v>
      </c>
    </row>
    <row r="61" spans="1:11">
      <c r="A61" s="106" t="s">
        <v>53</v>
      </c>
      <c r="B61" s="114">
        <v>37.090000000000003</v>
      </c>
      <c r="C61" s="202">
        <f t="shared" si="8"/>
        <v>99067.89999999998</v>
      </c>
      <c r="D61" s="203">
        <v>3674428.4109999998</v>
      </c>
      <c r="E61" s="202">
        <f t="shared" si="9"/>
        <v>99542.89999999998</v>
      </c>
      <c r="F61" s="203">
        <v>3692046.1609999998</v>
      </c>
      <c r="G61" s="186">
        <f t="shared" si="10"/>
        <v>100017.89999999998</v>
      </c>
      <c r="H61" s="204">
        <v>3709663.9109999998</v>
      </c>
      <c r="I61" s="202">
        <f t="shared" si="11"/>
        <v>99542.89999999998</v>
      </c>
      <c r="J61" s="204">
        <v>3692046.1609999998</v>
      </c>
      <c r="K61" s="182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1"/>
  <sheetViews>
    <sheetView zoomScale="90" zoomScaleNormal="90" workbookViewId="0">
      <selection activeCell="A23" sqref="A23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4" max="14" width="8.85546875" customWidth="1"/>
    <col min="16" max="16" width="8.85546875" customWidth="1"/>
  </cols>
  <sheetData>
    <row r="1" spans="1:13" s="1" customFormat="1" ht="18.75">
      <c r="A1" s="163" t="s">
        <v>98</v>
      </c>
      <c r="E1" s="4"/>
      <c r="F1" s="4"/>
      <c r="G1" s="4"/>
      <c r="H1" s="4"/>
      <c r="I1" s="4"/>
      <c r="J1" s="4"/>
      <c r="K1" s="4"/>
    </row>
    <row r="2" spans="1:13" ht="46.5" customHeight="1">
      <c r="A2" s="46" t="s">
        <v>21</v>
      </c>
      <c r="B2" s="47" t="s">
        <v>54</v>
      </c>
      <c r="C2" s="47" t="s">
        <v>23</v>
      </c>
      <c r="D2" s="47" t="s">
        <v>24</v>
      </c>
      <c r="E2" s="47" t="s">
        <v>25</v>
      </c>
      <c r="F2" s="47" t="s">
        <v>24</v>
      </c>
      <c r="G2" s="47" t="s">
        <v>55</v>
      </c>
      <c r="H2" s="47" t="s">
        <v>24</v>
      </c>
      <c r="I2" s="47" t="s">
        <v>56</v>
      </c>
      <c r="J2" s="47" t="s">
        <v>24</v>
      </c>
      <c r="K2" s="85" t="s">
        <v>3</v>
      </c>
    </row>
    <row r="3" spans="1:13">
      <c r="A3" s="48" t="s">
        <v>57</v>
      </c>
      <c r="B3" s="49">
        <v>55.5</v>
      </c>
      <c r="C3" s="50">
        <v>100950</v>
      </c>
      <c r="D3" s="51">
        <f>C3*B3</f>
        <v>5602725</v>
      </c>
      <c r="E3" s="50">
        <v>101450</v>
      </c>
      <c r="F3" s="52">
        <f>E3*B3</f>
        <v>5630475</v>
      </c>
      <c r="G3" s="50">
        <v>101950</v>
      </c>
      <c r="H3" s="52">
        <f t="shared" ref="H3:H5" si="0">G3*B3</f>
        <v>5658225</v>
      </c>
      <c r="I3" s="81">
        <v>102450</v>
      </c>
      <c r="J3" s="52">
        <f t="shared" ref="J3" si="1">I3*B3</f>
        <v>5685975</v>
      </c>
      <c r="K3" s="86" t="s">
        <v>58</v>
      </c>
    </row>
    <row r="4" spans="1:13">
      <c r="A4" s="53" t="s">
        <v>59</v>
      </c>
      <c r="B4" s="54">
        <v>21.3</v>
      </c>
      <c r="C4" s="55"/>
      <c r="D4" s="56"/>
      <c r="E4" s="57">
        <v>141561</v>
      </c>
      <c r="F4" s="58">
        <f t="shared" ref="F4:F20" si="2">E4*B4</f>
        <v>3015249.3000000003</v>
      </c>
      <c r="G4" s="57">
        <v>139214</v>
      </c>
      <c r="H4" s="58">
        <f t="shared" si="0"/>
        <v>2965258.2</v>
      </c>
      <c r="I4" s="58"/>
      <c r="J4" s="58"/>
      <c r="K4" s="87" t="s">
        <v>60</v>
      </c>
    </row>
    <row r="5" spans="1:13">
      <c r="A5" s="53" t="s">
        <v>61</v>
      </c>
      <c r="B5" s="59">
        <v>37</v>
      </c>
      <c r="C5" s="60">
        <v>114450</v>
      </c>
      <c r="D5" s="61">
        <f t="shared" ref="D5:D14" si="3">C5*B5</f>
        <v>4234650</v>
      </c>
      <c r="E5" s="60">
        <v>114950</v>
      </c>
      <c r="F5" s="61">
        <f t="shared" si="2"/>
        <v>4253150</v>
      </c>
      <c r="G5" s="60">
        <v>115450</v>
      </c>
      <c r="H5" s="62">
        <f t="shared" si="0"/>
        <v>4271650</v>
      </c>
      <c r="I5" s="62"/>
      <c r="J5" s="62"/>
      <c r="K5" s="87" t="s">
        <v>60</v>
      </c>
    </row>
    <row r="6" spans="1:13">
      <c r="A6" s="53" t="s">
        <v>62</v>
      </c>
      <c r="B6" s="59">
        <v>55</v>
      </c>
      <c r="C6" s="63">
        <v>101859</v>
      </c>
      <c r="D6" s="61">
        <f t="shared" si="3"/>
        <v>5602245</v>
      </c>
      <c r="E6" s="63">
        <v>102359</v>
      </c>
      <c r="F6" s="61">
        <f t="shared" si="2"/>
        <v>5629745</v>
      </c>
      <c r="G6" s="63">
        <v>101950</v>
      </c>
      <c r="H6" s="62">
        <f t="shared" ref="H6" si="4">G6*B6</f>
        <v>5607250</v>
      </c>
      <c r="I6" s="62"/>
      <c r="J6" s="62"/>
      <c r="K6" s="87" t="s">
        <v>60</v>
      </c>
    </row>
    <row r="7" spans="1:13">
      <c r="A7" s="64" t="s">
        <v>63</v>
      </c>
      <c r="B7" s="65">
        <v>64.8</v>
      </c>
      <c r="C7" s="66">
        <v>91622</v>
      </c>
      <c r="D7" s="67">
        <f t="shared" si="3"/>
        <v>5937105.5999999996</v>
      </c>
      <c r="E7" s="66">
        <v>92122</v>
      </c>
      <c r="F7" s="68">
        <f t="shared" si="2"/>
        <v>5969505.5999999996</v>
      </c>
      <c r="G7" s="66">
        <v>91850</v>
      </c>
      <c r="H7" s="69">
        <f t="shared" ref="H7:H10" si="5">G7*B7</f>
        <v>5951880</v>
      </c>
      <c r="I7" s="88"/>
      <c r="J7" s="69"/>
      <c r="K7" s="89" t="s">
        <v>60</v>
      </c>
    </row>
    <row r="8" spans="1:13">
      <c r="A8" s="70" t="s">
        <v>64</v>
      </c>
      <c r="B8" s="54">
        <v>32.799999999999997</v>
      </c>
      <c r="C8" s="71">
        <v>116450</v>
      </c>
      <c r="D8" s="58">
        <f t="shared" si="3"/>
        <v>3819559.9999999995</v>
      </c>
      <c r="E8" s="72">
        <v>116950</v>
      </c>
      <c r="F8" s="58">
        <f t="shared" si="2"/>
        <v>3835959.9999999995</v>
      </c>
      <c r="G8" s="72">
        <v>117450</v>
      </c>
      <c r="H8" s="61">
        <f t="shared" si="5"/>
        <v>3852359.9999999995</v>
      </c>
      <c r="I8" s="58"/>
      <c r="J8" s="58"/>
      <c r="K8" s="90" t="s">
        <v>58</v>
      </c>
    </row>
    <row r="9" spans="1:13">
      <c r="A9" s="53" t="s">
        <v>65</v>
      </c>
      <c r="B9" s="73">
        <v>34</v>
      </c>
      <c r="C9" s="72">
        <v>116450</v>
      </c>
      <c r="D9" s="61">
        <f t="shared" si="3"/>
        <v>3959300</v>
      </c>
      <c r="E9" s="72">
        <v>116950</v>
      </c>
      <c r="F9" s="61">
        <f t="shared" si="2"/>
        <v>3976300</v>
      </c>
      <c r="G9" s="72">
        <v>117450</v>
      </c>
      <c r="H9" s="61">
        <f t="shared" si="5"/>
        <v>3993300</v>
      </c>
      <c r="I9" s="61"/>
      <c r="J9" s="61"/>
      <c r="K9" s="91" t="s">
        <v>58</v>
      </c>
    </row>
    <row r="10" spans="1:13">
      <c r="A10" s="53" t="s">
        <v>65</v>
      </c>
      <c r="B10" s="73">
        <v>37</v>
      </c>
      <c r="C10" s="72">
        <v>114450</v>
      </c>
      <c r="D10" s="61">
        <f t="shared" si="3"/>
        <v>4234650</v>
      </c>
      <c r="E10" s="72">
        <v>114950</v>
      </c>
      <c r="F10" s="61">
        <f t="shared" si="2"/>
        <v>4253150</v>
      </c>
      <c r="G10" s="72">
        <v>115450</v>
      </c>
      <c r="H10" s="61">
        <f t="shared" si="5"/>
        <v>4271650</v>
      </c>
      <c r="I10" s="61"/>
      <c r="J10" s="61"/>
      <c r="K10" s="91" t="s">
        <v>58</v>
      </c>
    </row>
    <row r="11" spans="1:13">
      <c r="A11" s="53" t="s">
        <v>66</v>
      </c>
      <c r="B11" s="73">
        <v>51.1</v>
      </c>
      <c r="C11" s="72">
        <v>103950</v>
      </c>
      <c r="D11" s="61">
        <f t="shared" si="3"/>
        <v>5311845</v>
      </c>
      <c r="E11" s="72">
        <v>104450</v>
      </c>
      <c r="F11" s="61">
        <f t="shared" si="2"/>
        <v>5337395</v>
      </c>
      <c r="G11" s="72">
        <v>104950</v>
      </c>
      <c r="H11" s="61">
        <f t="shared" ref="H11:H12" si="6">G11*B11</f>
        <v>5362945</v>
      </c>
      <c r="I11" s="61"/>
      <c r="J11" s="61"/>
      <c r="K11" s="91" t="s">
        <v>58</v>
      </c>
    </row>
    <row r="12" spans="1:13">
      <c r="A12" s="53" t="s">
        <v>65</v>
      </c>
      <c r="B12" s="73">
        <v>55</v>
      </c>
      <c r="C12" s="72">
        <v>100950</v>
      </c>
      <c r="D12" s="61">
        <f t="shared" si="3"/>
        <v>5552250</v>
      </c>
      <c r="E12" s="72">
        <v>101450</v>
      </c>
      <c r="F12" s="61">
        <f t="shared" si="2"/>
        <v>5579750</v>
      </c>
      <c r="G12" s="72">
        <v>101950</v>
      </c>
      <c r="H12" s="61">
        <f t="shared" si="6"/>
        <v>5607250</v>
      </c>
      <c r="I12" s="61"/>
      <c r="J12" s="61"/>
      <c r="K12" s="91" t="s">
        <v>58</v>
      </c>
    </row>
    <row r="13" spans="1:13">
      <c r="A13" s="74" t="s">
        <v>66</v>
      </c>
      <c r="B13" s="75">
        <v>56.5</v>
      </c>
      <c r="C13" s="76">
        <v>100950</v>
      </c>
      <c r="D13" s="67">
        <f t="shared" si="3"/>
        <v>5703675</v>
      </c>
      <c r="E13" s="66">
        <v>101450</v>
      </c>
      <c r="F13" s="68">
        <f t="shared" si="2"/>
        <v>5731925</v>
      </c>
      <c r="G13" s="66">
        <v>101950</v>
      </c>
      <c r="H13" s="69">
        <f t="shared" ref="H13:H18" si="7">G13*B13</f>
        <v>5760175</v>
      </c>
      <c r="I13" s="92"/>
      <c r="J13" s="93"/>
      <c r="K13" s="94" t="s">
        <v>58</v>
      </c>
    </row>
    <row r="14" spans="1:13">
      <c r="A14" s="70" t="s">
        <v>67</v>
      </c>
      <c r="B14" s="54">
        <v>21.3</v>
      </c>
      <c r="C14" s="71">
        <f>E14-500</f>
        <v>138214</v>
      </c>
      <c r="D14" s="71">
        <f t="shared" si="3"/>
        <v>2943958.2</v>
      </c>
      <c r="E14" s="71">
        <f>G14-500</f>
        <v>138714</v>
      </c>
      <c r="F14" s="58">
        <f t="shared" si="2"/>
        <v>2954608.2</v>
      </c>
      <c r="G14" s="71">
        <v>139214</v>
      </c>
      <c r="H14" s="58">
        <f t="shared" si="7"/>
        <v>2965258.2</v>
      </c>
      <c r="I14" s="58"/>
      <c r="J14" s="58"/>
      <c r="K14" s="90" t="s">
        <v>60</v>
      </c>
      <c r="M14" s="45"/>
    </row>
    <row r="15" spans="1:13">
      <c r="A15" s="53" t="s">
        <v>68</v>
      </c>
      <c r="B15" s="73">
        <v>24.3</v>
      </c>
      <c r="C15" s="61"/>
      <c r="D15" s="61"/>
      <c r="E15" s="72">
        <f>G15-500</f>
        <v>135889.07999999999</v>
      </c>
      <c r="F15" s="61">
        <f t="shared" si="2"/>
        <v>3302104.6439999999</v>
      </c>
      <c r="G15" s="72">
        <v>136389.07999999999</v>
      </c>
      <c r="H15" s="61">
        <f t="shared" si="7"/>
        <v>3314254.6439999999</v>
      </c>
      <c r="I15" s="61"/>
      <c r="J15" s="61"/>
      <c r="K15" s="91" t="s">
        <v>60</v>
      </c>
      <c r="M15" s="45"/>
    </row>
    <row r="16" spans="1:13">
      <c r="A16" s="53" t="s">
        <v>69</v>
      </c>
      <c r="B16" s="73">
        <v>37</v>
      </c>
      <c r="C16" s="72">
        <f>E16-500</f>
        <v>114450</v>
      </c>
      <c r="D16" s="72">
        <f>C16*B16</f>
        <v>4234650</v>
      </c>
      <c r="E16" s="72">
        <f>G16-500</f>
        <v>114950</v>
      </c>
      <c r="F16" s="61">
        <f t="shared" si="2"/>
        <v>4253150</v>
      </c>
      <c r="G16" s="72">
        <v>115450</v>
      </c>
      <c r="H16" s="61">
        <f t="shared" si="7"/>
        <v>4271650</v>
      </c>
      <c r="I16" s="61"/>
      <c r="J16" s="61"/>
      <c r="K16" s="91" t="s">
        <v>60</v>
      </c>
      <c r="L16" s="95"/>
      <c r="M16" s="45"/>
    </row>
    <row r="17" spans="1:13">
      <c r="A17" s="53" t="s">
        <v>68</v>
      </c>
      <c r="B17" s="73">
        <v>37.700000000000003</v>
      </c>
      <c r="C17" s="72">
        <f>E17-500</f>
        <v>114450</v>
      </c>
      <c r="D17" s="72">
        <f t="shared" ref="D17:D20" si="8">C17*B17</f>
        <v>4314765</v>
      </c>
      <c r="E17" s="72">
        <f>G17-500</f>
        <v>114950</v>
      </c>
      <c r="F17" s="61">
        <f t="shared" si="2"/>
        <v>4333615</v>
      </c>
      <c r="G17" s="72">
        <v>115450</v>
      </c>
      <c r="H17" s="61">
        <f t="shared" si="7"/>
        <v>4352465</v>
      </c>
      <c r="I17" s="61"/>
      <c r="J17" s="61"/>
      <c r="K17" s="91" t="s">
        <v>60</v>
      </c>
      <c r="L17" s="95"/>
      <c r="M17" s="45"/>
    </row>
    <row r="18" spans="1:13">
      <c r="A18" s="77" t="s">
        <v>69</v>
      </c>
      <c r="B18" s="78">
        <v>55</v>
      </c>
      <c r="C18" s="79">
        <f>E18-500</f>
        <v>100950</v>
      </c>
      <c r="D18" s="72">
        <f t="shared" si="8"/>
        <v>5552250</v>
      </c>
      <c r="E18" s="79">
        <f>G18-500</f>
        <v>101450</v>
      </c>
      <c r="F18" s="80">
        <f t="shared" si="2"/>
        <v>5579750</v>
      </c>
      <c r="G18" s="79">
        <v>101950</v>
      </c>
      <c r="H18" s="80">
        <f t="shared" si="7"/>
        <v>5607250</v>
      </c>
      <c r="I18" s="80"/>
      <c r="J18" s="80"/>
      <c r="K18" s="96" t="s">
        <v>60</v>
      </c>
      <c r="L18" s="95"/>
      <c r="M18" s="45"/>
    </row>
    <row r="19" spans="1:13">
      <c r="A19" s="48" t="s">
        <v>70</v>
      </c>
      <c r="B19" s="49">
        <v>64.5</v>
      </c>
      <c r="C19" s="81">
        <f>91622</f>
        <v>91622</v>
      </c>
      <c r="D19" s="52">
        <f t="shared" si="8"/>
        <v>5909619</v>
      </c>
      <c r="E19" s="81">
        <v>92122</v>
      </c>
      <c r="F19" s="52">
        <f t="shared" si="2"/>
        <v>5941869</v>
      </c>
      <c r="G19" s="82"/>
      <c r="H19" s="82"/>
      <c r="I19" s="82"/>
      <c r="J19" s="82"/>
      <c r="K19" s="86" t="s">
        <v>60</v>
      </c>
    </row>
    <row r="20" spans="1:13" ht="15.75" thickBot="1">
      <c r="A20" s="48" t="s">
        <v>71</v>
      </c>
      <c r="B20" s="49">
        <v>64.5</v>
      </c>
      <c r="C20" s="81">
        <f>91622+2000</f>
        <v>93622</v>
      </c>
      <c r="D20" s="52">
        <f t="shared" si="8"/>
        <v>6038619</v>
      </c>
      <c r="E20" s="81">
        <f>92122+2000</f>
        <v>94122</v>
      </c>
      <c r="F20" s="52">
        <f t="shared" si="2"/>
        <v>6070869</v>
      </c>
      <c r="G20" s="83">
        <f>94122+500</f>
        <v>94622</v>
      </c>
      <c r="H20" s="84">
        <f>G20*B20</f>
        <v>6103119</v>
      </c>
      <c r="I20" s="82"/>
      <c r="J20" s="82"/>
      <c r="K20" s="86" t="s">
        <v>60</v>
      </c>
    </row>
    <row r="22" spans="1:13" ht="18.75">
      <c r="A22" s="163" t="s">
        <v>99</v>
      </c>
      <c r="B22" s="1"/>
      <c r="C22" s="1"/>
      <c r="D22" s="1"/>
      <c r="E22" s="4"/>
      <c r="F22" s="4"/>
      <c r="G22" s="4"/>
      <c r="H22" s="4"/>
      <c r="I22" s="4"/>
      <c r="J22" s="4"/>
      <c r="K22" s="4"/>
    </row>
    <row r="23" spans="1:13" ht="45">
      <c r="A23" s="46" t="s">
        <v>21</v>
      </c>
      <c r="B23" s="47" t="s">
        <v>54</v>
      </c>
      <c r="C23" s="47" t="s">
        <v>23</v>
      </c>
      <c r="D23" s="47" t="s">
        <v>24</v>
      </c>
      <c r="E23" s="47" t="s">
        <v>25</v>
      </c>
      <c r="F23" s="47" t="s">
        <v>24</v>
      </c>
      <c r="G23" s="47" t="s">
        <v>55</v>
      </c>
      <c r="H23" s="47" t="s">
        <v>24</v>
      </c>
      <c r="I23" s="47" t="s">
        <v>56</v>
      </c>
      <c r="J23" s="47" t="s">
        <v>24</v>
      </c>
      <c r="K23" s="85" t="s">
        <v>3</v>
      </c>
    </row>
    <row r="24" spans="1:13">
      <c r="A24" s="48" t="s">
        <v>57</v>
      </c>
      <c r="B24" s="49">
        <v>55.5</v>
      </c>
      <c r="C24" s="50">
        <f>D24/B24</f>
        <v>95902.5</v>
      </c>
      <c r="D24" s="51">
        <v>5322588.75</v>
      </c>
      <c r="E24" s="50">
        <f>F24/B24</f>
        <v>96377.5</v>
      </c>
      <c r="F24" s="52">
        <v>5348951.25</v>
      </c>
      <c r="G24" s="50">
        <f>H24/B24</f>
        <v>96852.5</v>
      </c>
      <c r="H24" s="52">
        <v>5375313.75</v>
      </c>
      <c r="I24" s="81">
        <f>J24/B24</f>
        <v>97327.5</v>
      </c>
      <c r="J24" s="52">
        <v>5401676.25</v>
      </c>
      <c r="K24" s="86" t="s">
        <v>58</v>
      </c>
    </row>
    <row r="25" spans="1:13">
      <c r="A25" s="53" t="s">
        <v>59</v>
      </c>
      <c r="B25" s="54">
        <v>21.3</v>
      </c>
      <c r="C25" s="55"/>
      <c r="D25" s="56"/>
      <c r="E25" s="57">
        <f t="shared" ref="E25:E34" si="9">F25/B25</f>
        <v>134482.94999999998</v>
      </c>
      <c r="F25" s="58">
        <v>2864486.835</v>
      </c>
      <c r="G25" s="57">
        <f t="shared" ref="G25:G39" si="10">H25/B25</f>
        <v>132253.29999999999</v>
      </c>
      <c r="H25" s="58">
        <v>2816995.29</v>
      </c>
      <c r="I25" s="58"/>
      <c r="J25" s="58"/>
      <c r="K25" s="87" t="s">
        <v>60</v>
      </c>
    </row>
    <row r="26" spans="1:13">
      <c r="A26" s="53" t="s">
        <v>61</v>
      </c>
      <c r="B26" s="59">
        <v>37</v>
      </c>
      <c r="C26" s="60">
        <f t="shared" ref="C26:C35" si="11">D26/B26</f>
        <v>108727.5</v>
      </c>
      <c r="D26" s="61">
        <v>4022917.5</v>
      </c>
      <c r="E26" s="60">
        <f t="shared" si="9"/>
        <v>109202.5</v>
      </c>
      <c r="F26" s="61">
        <v>4040492.5</v>
      </c>
      <c r="G26" s="60">
        <f t="shared" si="10"/>
        <v>109677.5</v>
      </c>
      <c r="H26" s="62">
        <v>4058067.5</v>
      </c>
      <c r="I26" s="62"/>
      <c r="J26" s="62"/>
      <c r="K26" s="87" t="s">
        <v>60</v>
      </c>
    </row>
    <row r="27" spans="1:13">
      <c r="A27" s="53" t="s">
        <v>62</v>
      </c>
      <c r="B27" s="59">
        <v>55</v>
      </c>
      <c r="C27" s="63">
        <f t="shared" si="11"/>
        <v>96766.05</v>
      </c>
      <c r="D27" s="61">
        <v>5322132.75</v>
      </c>
      <c r="E27" s="63">
        <f t="shared" si="9"/>
        <v>97241.05</v>
      </c>
      <c r="F27" s="61">
        <v>5348257.75</v>
      </c>
      <c r="G27" s="63">
        <f t="shared" si="10"/>
        <v>96852.5</v>
      </c>
      <c r="H27" s="62">
        <v>5326887.5</v>
      </c>
      <c r="I27" s="62"/>
      <c r="J27" s="62"/>
      <c r="K27" s="87" t="s">
        <v>60</v>
      </c>
    </row>
    <row r="28" spans="1:13">
      <c r="A28" s="64" t="s">
        <v>63</v>
      </c>
      <c r="B28" s="65">
        <v>64.8</v>
      </c>
      <c r="C28" s="66">
        <f t="shared" si="11"/>
        <v>87040.900000000009</v>
      </c>
      <c r="D28" s="67">
        <v>5640250.3200000003</v>
      </c>
      <c r="E28" s="66">
        <f t="shared" si="9"/>
        <v>87515.900000000009</v>
      </c>
      <c r="F28" s="68">
        <v>5671030.3200000003</v>
      </c>
      <c r="G28" s="66">
        <f t="shared" si="10"/>
        <v>87257.5</v>
      </c>
      <c r="H28" s="69">
        <v>5654286</v>
      </c>
      <c r="I28" s="88"/>
      <c r="J28" s="69"/>
      <c r="K28" s="89" t="s">
        <v>60</v>
      </c>
    </row>
    <row r="29" spans="1:13">
      <c r="A29" s="70" t="s">
        <v>64</v>
      </c>
      <c r="B29" s="54">
        <v>32.799999999999997</v>
      </c>
      <c r="C29" s="71">
        <f t="shared" si="11"/>
        <v>110627.50000000001</v>
      </c>
      <c r="D29" s="58">
        <v>3628582</v>
      </c>
      <c r="E29" s="72">
        <f t="shared" si="9"/>
        <v>111102.50000000001</v>
      </c>
      <c r="F29" s="58">
        <v>3644162</v>
      </c>
      <c r="G29" s="72">
        <f t="shared" si="10"/>
        <v>111577.50000000001</v>
      </c>
      <c r="H29" s="61">
        <v>3659742</v>
      </c>
      <c r="I29" s="58"/>
      <c r="J29" s="58"/>
      <c r="K29" s="90" t="s">
        <v>58</v>
      </c>
    </row>
    <row r="30" spans="1:13">
      <c r="A30" s="53" t="s">
        <v>65</v>
      </c>
      <c r="B30" s="73">
        <v>34</v>
      </c>
      <c r="C30" s="72">
        <f t="shared" si="11"/>
        <v>110627.5</v>
      </c>
      <c r="D30" s="61">
        <v>3761335</v>
      </c>
      <c r="E30" s="72">
        <f t="shared" si="9"/>
        <v>111102.5</v>
      </c>
      <c r="F30" s="61">
        <v>3777485</v>
      </c>
      <c r="G30" s="72">
        <f t="shared" si="10"/>
        <v>111577.5</v>
      </c>
      <c r="H30" s="61">
        <v>3793635</v>
      </c>
      <c r="I30" s="61"/>
      <c r="J30" s="61"/>
      <c r="K30" s="91" t="s">
        <v>58</v>
      </c>
    </row>
    <row r="31" spans="1:13">
      <c r="A31" s="53" t="s">
        <v>65</v>
      </c>
      <c r="B31" s="73">
        <v>37</v>
      </c>
      <c r="C31" s="72">
        <f t="shared" si="11"/>
        <v>108727.5</v>
      </c>
      <c r="D31" s="61">
        <v>4022917.5</v>
      </c>
      <c r="E31" s="72">
        <f t="shared" si="9"/>
        <v>109202.5</v>
      </c>
      <c r="F31" s="61">
        <v>4040492.5</v>
      </c>
      <c r="G31" s="72">
        <f t="shared" si="10"/>
        <v>109677.5</v>
      </c>
      <c r="H31" s="61">
        <v>4058067.5</v>
      </c>
      <c r="I31" s="61"/>
      <c r="J31" s="61"/>
      <c r="K31" s="91" t="s">
        <v>58</v>
      </c>
    </row>
    <row r="32" spans="1:13">
      <c r="A32" s="53" t="s">
        <v>66</v>
      </c>
      <c r="B32" s="73">
        <v>51.1</v>
      </c>
      <c r="C32" s="72">
        <f t="shared" si="11"/>
        <v>98752.5</v>
      </c>
      <c r="D32" s="61">
        <v>5046252.75</v>
      </c>
      <c r="E32" s="72">
        <f t="shared" si="9"/>
        <v>99227.5</v>
      </c>
      <c r="F32" s="61">
        <v>5070525.25</v>
      </c>
      <c r="G32" s="72">
        <f t="shared" si="10"/>
        <v>99702.5</v>
      </c>
      <c r="H32" s="61">
        <v>5094797.75</v>
      </c>
      <c r="I32" s="61"/>
      <c r="J32" s="61"/>
      <c r="K32" s="91" t="s">
        <v>58</v>
      </c>
    </row>
    <row r="33" spans="1:15">
      <c r="A33" s="53" t="s">
        <v>65</v>
      </c>
      <c r="B33" s="73">
        <v>55</v>
      </c>
      <c r="C33" s="72">
        <f t="shared" si="11"/>
        <v>95902.5</v>
      </c>
      <c r="D33" s="61">
        <v>5274637.5</v>
      </c>
      <c r="E33" s="72">
        <f t="shared" si="9"/>
        <v>96377.5</v>
      </c>
      <c r="F33" s="61">
        <v>5300762.5</v>
      </c>
      <c r="G33" s="72">
        <f t="shared" si="10"/>
        <v>96852.5</v>
      </c>
      <c r="H33" s="61">
        <v>5326887.5</v>
      </c>
      <c r="I33" s="61"/>
      <c r="J33" s="61"/>
      <c r="K33" s="91" t="s">
        <v>58</v>
      </c>
    </row>
    <row r="34" spans="1:15">
      <c r="A34" s="74" t="s">
        <v>66</v>
      </c>
      <c r="B34" s="75">
        <v>56.5</v>
      </c>
      <c r="C34" s="76">
        <f t="shared" si="11"/>
        <v>95902.5</v>
      </c>
      <c r="D34" s="67">
        <v>5418491.25</v>
      </c>
      <c r="E34" s="66">
        <f t="shared" si="9"/>
        <v>96377.5</v>
      </c>
      <c r="F34" s="68">
        <v>5445328.75</v>
      </c>
      <c r="G34" s="66">
        <f t="shared" si="10"/>
        <v>96852.5</v>
      </c>
      <c r="H34" s="69">
        <v>5472166.25</v>
      </c>
      <c r="I34" s="92"/>
      <c r="J34" s="93"/>
      <c r="K34" s="94" t="s">
        <v>58</v>
      </c>
    </row>
    <row r="35" spans="1:15">
      <c r="A35" s="70" t="s">
        <v>67</v>
      </c>
      <c r="B35" s="54">
        <v>21.3</v>
      </c>
      <c r="C35" s="71">
        <f t="shared" si="11"/>
        <v>131303.29999999999</v>
      </c>
      <c r="D35" s="71">
        <f>2943958.2*0.95</f>
        <v>2796760.29</v>
      </c>
      <c r="E35" s="71">
        <f t="shared" ref="E35:E41" si="12">F35/B35</f>
        <v>131778.29999999999</v>
      </c>
      <c r="F35" s="58">
        <f>2954608.2*0.95</f>
        <v>2806877.79</v>
      </c>
      <c r="G35" s="71">
        <f t="shared" si="10"/>
        <v>132253.29999999999</v>
      </c>
      <c r="H35" s="58">
        <v>2816995.29</v>
      </c>
      <c r="I35" s="58"/>
      <c r="J35" s="58"/>
      <c r="K35" s="90" t="s">
        <v>60</v>
      </c>
      <c r="O35" s="45"/>
    </row>
    <row r="36" spans="1:15">
      <c r="A36" s="53" t="s">
        <v>68</v>
      </c>
      <c r="B36" s="73">
        <v>24.3</v>
      </c>
      <c r="C36" s="61"/>
      <c r="D36" s="61"/>
      <c r="E36" s="72">
        <f t="shared" si="12"/>
        <v>129094.62599999999</v>
      </c>
      <c r="F36" s="61">
        <f>3302104.644*0.95</f>
        <v>3136999.4117999999</v>
      </c>
      <c r="G36" s="72">
        <f t="shared" si="10"/>
        <v>129569.62599999999</v>
      </c>
      <c r="H36" s="61">
        <f>3314254.644*0.95</f>
        <v>3148541.9117999999</v>
      </c>
      <c r="I36" s="61"/>
      <c r="J36" s="61"/>
      <c r="K36" s="91" t="s">
        <v>60</v>
      </c>
      <c r="O36" s="45"/>
    </row>
    <row r="37" spans="1:15">
      <c r="A37" s="53" t="s">
        <v>69</v>
      </c>
      <c r="B37" s="73">
        <v>37</v>
      </c>
      <c r="C37" s="72">
        <f>D37/B37</f>
        <v>108727.5</v>
      </c>
      <c r="D37" s="72">
        <f>4234650*0.95</f>
        <v>4022917.5</v>
      </c>
      <c r="E37" s="72">
        <f t="shared" si="12"/>
        <v>109202.5</v>
      </c>
      <c r="F37" s="61">
        <f>4253150*0.95</f>
        <v>4040492.5</v>
      </c>
      <c r="G37" s="72">
        <f t="shared" si="10"/>
        <v>109677.5</v>
      </c>
      <c r="H37" s="61">
        <v>4058067.5</v>
      </c>
      <c r="I37" s="61"/>
      <c r="J37" s="61"/>
      <c r="K37" s="91" t="s">
        <v>60</v>
      </c>
      <c r="O37" s="45"/>
    </row>
    <row r="38" spans="1:15">
      <c r="A38" s="53" t="s">
        <v>68</v>
      </c>
      <c r="B38" s="73">
        <v>37.700000000000003</v>
      </c>
      <c r="C38" s="72">
        <f>D38/B38</f>
        <v>108727.49999999999</v>
      </c>
      <c r="D38" s="72">
        <f>4314765*0.95</f>
        <v>4099026.75</v>
      </c>
      <c r="E38" s="72">
        <f t="shared" si="12"/>
        <v>109202.49999999999</v>
      </c>
      <c r="F38" s="61">
        <f>4333615*0.95</f>
        <v>4116934.25</v>
      </c>
      <c r="G38" s="72">
        <f t="shared" si="10"/>
        <v>109677.49999999999</v>
      </c>
      <c r="H38" s="61">
        <v>4134841.75</v>
      </c>
      <c r="I38" s="61"/>
      <c r="J38" s="61"/>
      <c r="K38" s="91" t="s">
        <v>60</v>
      </c>
      <c r="O38" s="45"/>
    </row>
    <row r="39" spans="1:15">
      <c r="A39" s="74" t="s">
        <v>69</v>
      </c>
      <c r="B39" s="65">
        <v>55</v>
      </c>
      <c r="C39" s="66">
        <f>D39/B39</f>
        <v>95902.5</v>
      </c>
      <c r="D39" s="66">
        <f>5552250*0.95</f>
        <v>5274637.5</v>
      </c>
      <c r="E39" s="66">
        <f t="shared" si="12"/>
        <v>96377.5</v>
      </c>
      <c r="F39" s="69">
        <f>5579750*0.95</f>
        <v>5300762.5</v>
      </c>
      <c r="G39" s="66">
        <f t="shared" si="10"/>
        <v>96852.5</v>
      </c>
      <c r="H39" s="69">
        <v>5326887.5</v>
      </c>
      <c r="I39" s="69"/>
      <c r="J39" s="69"/>
      <c r="K39" s="89" t="s">
        <v>60</v>
      </c>
      <c r="O39" s="45"/>
    </row>
    <row r="40" spans="1:15">
      <c r="A40" s="48" t="s">
        <v>70</v>
      </c>
      <c r="B40" s="49">
        <v>64.5</v>
      </c>
      <c r="C40" s="81">
        <f>D40/B40</f>
        <v>87040.9</v>
      </c>
      <c r="D40" s="52">
        <f>5909619*0.95</f>
        <v>5614138.0499999998</v>
      </c>
      <c r="E40" s="81">
        <f t="shared" si="12"/>
        <v>87515.9</v>
      </c>
      <c r="F40" s="52">
        <f>5941869*0.95</f>
        <v>5644775.5499999998</v>
      </c>
      <c r="G40" s="82"/>
      <c r="H40" s="82"/>
      <c r="I40" s="82"/>
      <c r="J40" s="82"/>
      <c r="K40" s="86"/>
    </row>
    <row r="41" spans="1:15">
      <c r="A41" s="48" t="s">
        <v>71</v>
      </c>
      <c r="B41" s="49">
        <v>64.5</v>
      </c>
      <c r="C41" s="81">
        <f>D41/B41</f>
        <v>88940.9</v>
      </c>
      <c r="D41" s="52">
        <f>6038619*0.95</f>
        <v>5736688.0499999998</v>
      </c>
      <c r="E41" s="81">
        <f t="shared" si="12"/>
        <v>89415.9</v>
      </c>
      <c r="F41" s="52">
        <f>6070869*0.95</f>
        <v>5767325.5499999998</v>
      </c>
      <c r="G41" s="83">
        <f>H41/B41</f>
        <v>89890.9</v>
      </c>
      <c r="H41" s="84">
        <f>6103119*0.95</f>
        <v>5797963.0499999998</v>
      </c>
      <c r="I41" s="82"/>
      <c r="J41" s="82"/>
      <c r="K41" s="86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1"/>
  <sheetViews>
    <sheetView tabSelected="1" zoomScale="90" zoomScaleNormal="90" workbookViewId="0">
      <selection activeCell="A38" sqref="A38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1" customFormat="1" ht="18.75">
      <c r="A1" s="163" t="s">
        <v>100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2">
        <v>116500</v>
      </c>
      <c r="D3" s="143">
        <f>C3*B3</f>
        <v>2408055</v>
      </c>
      <c r="E3" s="13"/>
      <c r="F3" s="13"/>
      <c r="G3" s="14" t="s">
        <v>7</v>
      </c>
      <c r="I3" s="44"/>
    </row>
    <row r="4" spans="1:10" ht="15.75" thickBot="1">
      <c r="A4" s="153" t="s">
        <v>90</v>
      </c>
      <c r="B4" s="154">
        <v>52.97</v>
      </c>
      <c r="C4" s="155">
        <v>82153</v>
      </c>
      <c r="D4" s="156">
        <f>C4*B4</f>
        <v>4351644.41</v>
      </c>
      <c r="E4" s="23"/>
      <c r="F4" s="23"/>
      <c r="G4" s="157" t="s">
        <v>7</v>
      </c>
      <c r="I4" s="44"/>
    </row>
    <row r="5" spans="1:10">
      <c r="A5" s="160" t="s">
        <v>91</v>
      </c>
      <c r="B5" s="27">
        <v>38.25</v>
      </c>
      <c r="C5" s="28">
        <v>97500</v>
      </c>
      <c r="D5" s="147">
        <f>C5*B5</f>
        <v>3729375</v>
      </c>
      <c r="E5" s="113"/>
      <c r="F5" s="113"/>
      <c r="G5" s="149" t="s">
        <v>7</v>
      </c>
      <c r="I5" s="44"/>
    </row>
    <row r="6" spans="1:10" ht="15.75" thickBot="1">
      <c r="A6" s="161" t="s">
        <v>91</v>
      </c>
      <c r="B6" s="154">
        <v>40.89</v>
      </c>
      <c r="C6" s="155">
        <v>94000</v>
      </c>
      <c r="D6" s="156">
        <f>C6*B6</f>
        <v>3843660</v>
      </c>
      <c r="E6" s="23"/>
      <c r="F6" s="23"/>
      <c r="G6" s="159" t="s">
        <v>7</v>
      </c>
      <c r="I6" s="44"/>
    </row>
    <row r="7" spans="1:10" s="2" customFormat="1">
      <c r="A7" s="30" t="s">
        <v>78</v>
      </c>
      <c r="B7" s="31">
        <v>38.25</v>
      </c>
      <c r="C7" s="32">
        <v>97500</v>
      </c>
      <c r="D7" s="146">
        <f>C7*B7</f>
        <v>3729375</v>
      </c>
      <c r="E7" s="33">
        <v>98500</v>
      </c>
      <c r="F7" s="35">
        <f>E7*B7</f>
        <v>3767625</v>
      </c>
      <c r="G7" s="36" t="s">
        <v>30</v>
      </c>
      <c r="I7" s="44"/>
    </row>
    <row r="8" spans="1:10" s="2" customFormat="1">
      <c r="A8" s="15" t="s">
        <v>79</v>
      </c>
      <c r="B8" s="16">
        <v>43.2</v>
      </c>
      <c r="C8" s="17">
        <v>92000</v>
      </c>
      <c r="D8" s="144">
        <f t="shared" ref="D8:D11" si="0">C8*B8</f>
        <v>3974400.0000000005</v>
      </c>
      <c r="E8" s="18">
        <v>93000</v>
      </c>
      <c r="F8" s="13">
        <f t="shared" ref="F8:F13" si="1">E8*B8</f>
        <v>4017600.0000000005</v>
      </c>
      <c r="G8" s="19" t="s">
        <v>30</v>
      </c>
      <c r="I8" s="44"/>
    </row>
    <row r="9" spans="1:10" s="2" customFormat="1">
      <c r="A9" s="15" t="s">
        <v>79</v>
      </c>
      <c r="B9" s="16">
        <v>45.32</v>
      </c>
      <c r="C9" s="17">
        <v>91000</v>
      </c>
      <c r="D9" s="144">
        <f t="shared" si="0"/>
        <v>4124120</v>
      </c>
      <c r="E9" s="18">
        <v>92000</v>
      </c>
      <c r="F9" s="13">
        <f t="shared" si="1"/>
        <v>4169440</v>
      </c>
      <c r="G9" s="19" t="s">
        <v>30</v>
      </c>
      <c r="I9" s="44"/>
    </row>
    <row r="10" spans="1:10" s="2" customFormat="1">
      <c r="A10" s="15" t="s">
        <v>79</v>
      </c>
      <c r="B10" s="16">
        <v>48.45</v>
      </c>
      <c r="C10" s="17">
        <v>87788</v>
      </c>
      <c r="D10" s="144">
        <f t="shared" si="0"/>
        <v>4253328.6000000006</v>
      </c>
      <c r="E10" s="18">
        <v>88788</v>
      </c>
      <c r="F10" s="13">
        <f t="shared" si="1"/>
        <v>4301778.6000000006</v>
      </c>
      <c r="G10" s="19" t="s">
        <v>30</v>
      </c>
      <c r="I10" s="44"/>
    </row>
    <row r="11" spans="1:10" s="2" customFormat="1">
      <c r="A11" s="20" t="s">
        <v>79</v>
      </c>
      <c r="B11" s="21">
        <v>55.52</v>
      </c>
      <c r="C11" s="22">
        <v>82153</v>
      </c>
      <c r="D11" s="145">
        <f t="shared" si="0"/>
        <v>4561134.5600000005</v>
      </c>
      <c r="E11" s="24">
        <v>83153</v>
      </c>
      <c r="F11" s="23">
        <f t="shared" si="1"/>
        <v>4616654.5600000005</v>
      </c>
      <c r="G11" s="25" t="s">
        <v>30</v>
      </c>
      <c r="I11" s="44"/>
    </row>
    <row r="12" spans="1:10">
      <c r="A12" s="26" t="s">
        <v>80</v>
      </c>
      <c r="B12" s="27">
        <v>18.95</v>
      </c>
      <c r="C12" s="28">
        <v>119500</v>
      </c>
      <c r="D12" s="143">
        <f>B12*C12</f>
        <v>2264525</v>
      </c>
      <c r="E12" s="28">
        <v>120500</v>
      </c>
      <c r="F12" s="28">
        <f t="shared" si="1"/>
        <v>2283475</v>
      </c>
      <c r="G12" s="149" t="s">
        <v>30</v>
      </c>
      <c r="I12" s="44"/>
    </row>
    <row r="13" spans="1:10">
      <c r="A13" s="10" t="s">
        <v>80</v>
      </c>
      <c r="B13" s="11">
        <v>20.67</v>
      </c>
      <c r="C13" s="12">
        <v>116500</v>
      </c>
      <c r="D13" s="143">
        <f>C13*B13</f>
        <v>2408055</v>
      </c>
      <c r="E13" s="12">
        <v>117500</v>
      </c>
      <c r="F13" s="12">
        <f t="shared" si="1"/>
        <v>2428725</v>
      </c>
      <c r="G13" s="148" t="s">
        <v>30</v>
      </c>
      <c r="I13" s="44"/>
    </row>
    <row r="14" spans="1:10">
      <c r="A14" s="30" t="s">
        <v>81</v>
      </c>
      <c r="B14" s="31">
        <v>34.630000000000003</v>
      </c>
      <c r="C14" s="32">
        <v>101204</v>
      </c>
      <c r="D14" s="144">
        <f t="shared" ref="D14:D16" si="2">C14*B14</f>
        <v>3504694.5200000005</v>
      </c>
      <c r="E14" s="33">
        <v>102204</v>
      </c>
      <c r="F14" s="13">
        <f t="shared" ref="F14:F16" si="3">E14*B14</f>
        <v>3539324.5200000005</v>
      </c>
      <c r="G14" s="150" t="s">
        <v>30</v>
      </c>
      <c r="I14" s="44"/>
    </row>
    <row r="15" spans="1:10">
      <c r="A15" s="15" t="s">
        <v>82</v>
      </c>
      <c r="B15" s="16">
        <v>38.25</v>
      </c>
      <c r="C15" s="17">
        <v>97500</v>
      </c>
      <c r="D15" s="144">
        <f t="shared" si="2"/>
        <v>3729375</v>
      </c>
      <c r="E15" s="18">
        <v>98500</v>
      </c>
      <c r="F15" s="13">
        <f t="shared" si="3"/>
        <v>3767625</v>
      </c>
      <c r="G15" s="150" t="s">
        <v>30</v>
      </c>
      <c r="I15" s="44"/>
    </row>
    <row r="16" spans="1:10">
      <c r="A16" s="34" t="s">
        <v>81</v>
      </c>
      <c r="B16" s="16">
        <v>39</v>
      </c>
      <c r="C16" s="17">
        <v>97274</v>
      </c>
      <c r="D16" s="144">
        <f t="shared" si="2"/>
        <v>3793686</v>
      </c>
      <c r="E16" s="17">
        <v>98274</v>
      </c>
      <c r="F16" s="13">
        <f t="shared" si="3"/>
        <v>3832686</v>
      </c>
      <c r="G16" s="150" t="s">
        <v>30</v>
      </c>
      <c r="I16" s="44"/>
    </row>
    <row r="17" spans="1:9">
      <c r="A17" s="30" t="s">
        <v>83</v>
      </c>
      <c r="B17" s="31">
        <v>40.89</v>
      </c>
      <c r="C17" s="32">
        <v>94000</v>
      </c>
      <c r="D17" s="146">
        <f t="shared" ref="D17:D28" si="4">C17*B17</f>
        <v>3843660</v>
      </c>
      <c r="E17" s="33">
        <v>95000</v>
      </c>
      <c r="F17" s="35">
        <f t="shared" ref="F17:F28" si="5">E17*B17</f>
        <v>3884550</v>
      </c>
      <c r="G17" s="151" t="s">
        <v>30</v>
      </c>
      <c r="I17" s="44"/>
    </row>
    <row r="18" spans="1:9">
      <c r="A18" s="15" t="s">
        <v>83</v>
      </c>
      <c r="B18" s="16">
        <v>43.2</v>
      </c>
      <c r="C18" s="17">
        <v>92000</v>
      </c>
      <c r="D18" s="144">
        <f t="shared" si="4"/>
        <v>3974400.0000000005</v>
      </c>
      <c r="E18" s="18">
        <v>93000</v>
      </c>
      <c r="F18" s="13">
        <f t="shared" si="5"/>
        <v>4017600.0000000005</v>
      </c>
      <c r="G18" s="150" t="s">
        <v>30</v>
      </c>
      <c r="I18" s="44"/>
    </row>
    <row r="19" spans="1:9">
      <c r="A19" s="15" t="s">
        <v>83</v>
      </c>
      <c r="B19" s="16">
        <v>45.32</v>
      </c>
      <c r="C19" s="17">
        <v>91000</v>
      </c>
      <c r="D19" s="144">
        <f t="shared" si="4"/>
        <v>4124120</v>
      </c>
      <c r="E19" s="18">
        <v>92000</v>
      </c>
      <c r="F19" s="13">
        <f t="shared" si="5"/>
        <v>4169440</v>
      </c>
      <c r="G19" s="150" t="s">
        <v>30</v>
      </c>
      <c r="I19" s="44"/>
    </row>
    <row r="20" spans="1:9">
      <c r="A20" s="15" t="s">
        <v>83</v>
      </c>
      <c r="B20" s="16">
        <v>48.45</v>
      </c>
      <c r="C20" s="17">
        <v>87788</v>
      </c>
      <c r="D20" s="144">
        <f t="shared" si="4"/>
        <v>4253328.6000000006</v>
      </c>
      <c r="E20" s="18">
        <v>88788</v>
      </c>
      <c r="F20" s="13">
        <f t="shared" si="5"/>
        <v>4301778.6000000006</v>
      </c>
      <c r="G20" s="150" t="s">
        <v>30</v>
      </c>
      <c r="I20" s="44"/>
    </row>
    <row r="21" spans="1:9">
      <c r="A21" s="20" t="s">
        <v>83</v>
      </c>
      <c r="B21" s="21">
        <v>55.52</v>
      </c>
      <c r="C21" s="22">
        <v>82153</v>
      </c>
      <c r="D21" s="145">
        <f t="shared" si="4"/>
        <v>4561134.5600000005</v>
      </c>
      <c r="E21" s="24">
        <v>83153</v>
      </c>
      <c r="F21" s="23">
        <f t="shared" si="5"/>
        <v>4616654.5600000005</v>
      </c>
      <c r="G21" s="152" t="s">
        <v>30</v>
      </c>
      <c r="I21" s="44"/>
    </row>
    <row r="22" spans="1:9">
      <c r="A22" s="26" t="s">
        <v>84</v>
      </c>
      <c r="B22" s="27">
        <v>17</v>
      </c>
      <c r="C22" s="28">
        <f>125100+1000</f>
        <v>126100</v>
      </c>
      <c r="D22" s="147">
        <f t="shared" si="4"/>
        <v>2143700</v>
      </c>
      <c r="E22" s="28">
        <f>126100+1000</f>
        <v>127100</v>
      </c>
      <c r="F22" s="28">
        <f t="shared" si="5"/>
        <v>2160700</v>
      </c>
      <c r="G22" s="149" t="s">
        <v>30</v>
      </c>
      <c r="I22" s="44"/>
    </row>
    <row r="23" spans="1:9">
      <c r="A23" s="37" t="s">
        <v>84</v>
      </c>
      <c r="B23" s="11">
        <v>17.3</v>
      </c>
      <c r="C23" s="12">
        <f>125100+1000</f>
        <v>126100</v>
      </c>
      <c r="D23" s="143">
        <f t="shared" si="4"/>
        <v>2181530</v>
      </c>
      <c r="E23" s="12">
        <f>126100+1000</f>
        <v>127100</v>
      </c>
      <c r="F23" s="12">
        <f t="shared" si="5"/>
        <v>2198830</v>
      </c>
      <c r="G23" s="148" t="s">
        <v>30</v>
      </c>
      <c r="I23" s="44"/>
    </row>
    <row r="24" spans="1:9">
      <c r="A24" s="38" t="s">
        <v>84</v>
      </c>
      <c r="B24" s="11">
        <v>20</v>
      </c>
      <c r="C24" s="12">
        <f>120100+1000</f>
        <v>121100</v>
      </c>
      <c r="D24" s="143">
        <f t="shared" si="4"/>
        <v>2422000</v>
      </c>
      <c r="E24" s="12">
        <f>121100+1000</f>
        <v>122100</v>
      </c>
      <c r="F24" s="12">
        <f t="shared" si="5"/>
        <v>2442000</v>
      </c>
      <c r="G24" s="148" t="s">
        <v>30</v>
      </c>
      <c r="I24" s="44"/>
    </row>
    <row r="25" spans="1:9">
      <c r="A25" s="37" t="s">
        <v>84</v>
      </c>
      <c r="B25" s="11">
        <v>20.3</v>
      </c>
      <c r="C25" s="12">
        <f>120100+1000</f>
        <v>121100</v>
      </c>
      <c r="D25" s="143">
        <f t="shared" si="4"/>
        <v>2458330</v>
      </c>
      <c r="E25" s="12">
        <f>121100+1000</f>
        <v>122100</v>
      </c>
      <c r="F25" s="12">
        <f t="shared" si="5"/>
        <v>2478630</v>
      </c>
      <c r="G25" s="148" t="s">
        <v>30</v>
      </c>
      <c r="I25" s="44"/>
    </row>
    <row r="26" spans="1:9">
      <c r="A26" s="15" t="s">
        <v>85</v>
      </c>
      <c r="B26" s="16">
        <v>42.1</v>
      </c>
      <c r="C26" s="17">
        <f>92000+1000</f>
        <v>93000</v>
      </c>
      <c r="D26" s="144">
        <f t="shared" si="4"/>
        <v>3915300</v>
      </c>
      <c r="E26" s="18">
        <f>93000+1000</f>
        <v>94000</v>
      </c>
      <c r="F26" s="13">
        <f t="shared" si="5"/>
        <v>3957400</v>
      </c>
      <c r="G26" s="150" t="s">
        <v>30</v>
      </c>
      <c r="I26" s="44"/>
    </row>
    <row r="27" spans="1:9">
      <c r="A27" s="30" t="s">
        <v>86</v>
      </c>
      <c r="B27" s="16">
        <v>46.7</v>
      </c>
      <c r="C27" s="17">
        <f>91000+1000</f>
        <v>92000</v>
      </c>
      <c r="D27" s="144">
        <f t="shared" si="4"/>
        <v>4296400</v>
      </c>
      <c r="E27" s="18">
        <f>92000+1000</f>
        <v>93000</v>
      </c>
      <c r="F27" s="13">
        <f t="shared" si="5"/>
        <v>4343100</v>
      </c>
      <c r="G27" s="150" t="s">
        <v>30</v>
      </c>
      <c r="I27" s="44"/>
    </row>
    <row r="28" spans="1:9">
      <c r="A28" s="20" t="s">
        <v>86</v>
      </c>
      <c r="B28" s="21">
        <v>57.1</v>
      </c>
      <c r="C28" s="22">
        <f>82153+1000</f>
        <v>83153</v>
      </c>
      <c r="D28" s="145">
        <f t="shared" si="4"/>
        <v>4748036.3</v>
      </c>
      <c r="E28" s="24">
        <f>83153+1000</f>
        <v>84153</v>
      </c>
      <c r="F28" s="23">
        <f t="shared" si="5"/>
        <v>4805136.3</v>
      </c>
      <c r="G28" s="152" t="s">
        <v>30</v>
      </c>
      <c r="I28" s="44"/>
    </row>
    <row r="29" spans="1:9">
      <c r="A29" s="26" t="s">
        <v>87</v>
      </c>
      <c r="B29" s="27">
        <v>17</v>
      </c>
      <c r="C29" s="28">
        <v>125100</v>
      </c>
      <c r="D29" s="147">
        <f t="shared" ref="D29:D35" si="6">C29*B29</f>
        <v>2126700</v>
      </c>
      <c r="E29" s="28">
        <v>126100</v>
      </c>
      <c r="F29" s="28">
        <f t="shared" ref="F29:F35" si="7">E29*B29</f>
        <v>2143700</v>
      </c>
      <c r="G29" s="29" t="s">
        <v>7</v>
      </c>
      <c r="I29" s="44"/>
    </row>
    <row r="30" spans="1:9">
      <c r="A30" s="37" t="s">
        <v>87</v>
      </c>
      <c r="B30" s="11">
        <v>17.3</v>
      </c>
      <c r="C30" s="12">
        <v>125100</v>
      </c>
      <c r="D30" s="143">
        <f t="shared" si="6"/>
        <v>2164230</v>
      </c>
      <c r="E30" s="12">
        <v>126100</v>
      </c>
      <c r="F30" s="12">
        <f t="shared" si="7"/>
        <v>2181530</v>
      </c>
      <c r="G30" s="14" t="s">
        <v>7</v>
      </c>
      <c r="I30" s="44"/>
    </row>
    <row r="31" spans="1:9">
      <c r="A31" s="38" t="s">
        <v>87</v>
      </c>
      <c r="B31" s="11">
        <v>20</v>
      </c>
      <c r="C31" s="12">
        <v>120100</v>
      </c>
      <c r="D31" s="143">
        <f t="shared" si="6"/>
        <v>2402000</v>
      </c>
      <c r="E31" s="12">
        <v>121100</v>
      </c>
      <c r="F31" s="12">
        <f t="shared" si="7"/>
        <v>2422000</v>
      </c>
      <c r="G31" s="14" t="s">
        <v>7</v>
      </c>
      <c r="I31" s="44"/>
    </row>
    <row r="32" spans="1:9">
      <c r="A32" s="37" t="s">
        <v>87</v>
      </c>
      <c r="B32" s="11">
        <v>20.3</v>
      </c>
      <c r="C32" s="12">
        <v>120100</v>
      </c>
      <c r="D32" s="143">
        <f t="shared" si="6"/>
        <v>2438030</v>
      </c>
      <c r="E32" s="12">
        <v>121100</v>
      </c>
      <c r="F32" s="12">
        <f t="shared" si="7"/>
        <v>2458330</v>
      </c>
      <c r="G32" s="14" t="s">
        <v>7</v>
      </c>
      <c r="I32" s="44"/>
    </row>
    <row r="33" spans="1:9">
      <c r="A33" s="15" t="s">
        <v>88</v>
      </c>
      <c r="B33" s="16">
        <v>42.1</v>
      </c>
      <c r="C33" s="17">
        <v>92000</v>
      </c>
      <c r="D33" s="144">
        <f t="shared" si="6"/>
        <v>3873200</v>
      </c>
      <c r="E33" s="18">
        <v>93000</v>
      </c>
      <c r="F33" s="13">
        <f t="shared" si="7"/>
        <v>3915300</v>
      </c>
      <c r="G33" s="19" t="s">
        <v>7</v>
      </c>
      <c r="I33" s="44"/>
    </row>
    <row r="34" spans="1:9">
      <c r="A34" s="30" t="s">
        <v>89</v>
      </c>
      <c r="B34" s="16">
        <v>46.7</v>
      </c>
      <c r="C34" s="17">
        <v>91000</v>
      </c>
      <c r="D34" s="144">
        <f t="shared" si="6"/>
        <v>4249700</v>
      </c>
      <c r="E34" s="18">
        <v>92000</v>
      </c>
      <c r="F34" s="13">
        <f t="shared" si="7"/>
        <v>4296400</v>
      </c>
      <c r="G34" s="19" t="s">
        <v>7</v>
      </c>
      <c r="I34" s="44"/>
    </row>
    <row r="35" spans="1:9">
      <c r="A35" s="20" t="s">
        <v>89</v>
      </c>
      <c r="B35" s="21">
        <v>57.1</v>
      </c>
      <c r="C35" s="22">
        <v>82153</v>
      </c>
      <c r="D35" s="145">
        <f t="shared" si="6"/>
        <v>4690936.3</v>
      </c>
      <c r="E35" s="24">
        <v>83153</v>
      </c>
      <c r="F35" s="23">
        <f t="shared" si="7"/>
        <v>4748036.3</v>
      </c>
      <c r="G35" s="25" t="s">
        <v>7</v>
      </c>
      <c r="I35" s="44"/>
    </row>
    <row r="36" spans="1:9">
      <c r="A36" s="39"/>
      <c r="B36" s="40"/>
      <c r="C36" s="41"/>
      <c r="D36" s="42"/>
      <c r="E36" s="43"/>
      <c r="F36" s="42"/>
      <c r="G36" s="39"/>
      <c r="I36" s="44"/>
    </row>
    <row r="37" spans="1:9" ht="19.5" thickBot="1">
      <c r="A37" s="163" t="s">
        <v>101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2">
        <f>D39/B39</f>
        <v>110674.99999999999</v>
      </c>
      <c r="D39" s="143">
        <f>D3*0.95</f>
        <v>2287652.25</v>
      </c>
      <c r="E39" s="13"/>
      <c r="F39" s="13"/>
      <c r="G39" s="14" t="s">
        <v>7</v>
      </c>
      <c r="I39" s="44"/>
    </row>
    <row r="40" spans="1:9" ht="15.75" thickBot="1">
      <c r="A40" s="153" t="s">
        <v>90</v>
      </c>
      <c r="B40" s="154">
        <v>52.97</v>
      </c>
      <c r="C40" s="155">
        <f>D40/B40</f>
        <v>78045.350000000006</v>
      </c>
      <c r="D40" s="156">
        <f>4351644.41*0.95</f>
        <v>4134062.1894999999</v>
      </c>
      <c r="E40" s="23"/>
      <c r="F40" s="23"/>
      <c r="G40" s="157" t="s">
        <v>7</v>
      </c>
      <c r="I40" s="44"/>
    </row>
    <row r="41" spans="1:9">
      <c r="A41" s="158" t="s">
        <v>91</v>
      </c>
      <c r="B41" s="27">
        <v>38.25</v>
      </c>
      <c r="C41" s="28">
        <f>D41/B41</f>
        <v>92625</v>
      </c>
      <c r="D41" s="147">
        <f>3729375*0.95</f>
        <v>3542906.25</v>
      </c>
      <c r="E41" s="113"/>
      <c r="F41" s="113"/>
      <c r="G41" s="149" t="s">
        <v>7</v>
      </c>
      <c r="I41" s="44"/>
    </row>
    <row r="42" spans="1:9" ht="15.75" thickBot="1">
      <c r="A42" s="153" t="s">
        <v>91</v>
      </c>
      <c r="B42" s="154">
        <v>40.89</v>
      </c>
      <c r="C42" s="155">
        <f>D42/B42</f>
        <v>89300</v>
      </c>
      <c r="D42" s="156">
        <f>3843660*0.95</f>
        <v>3651477</v>
      </c>
      <c r="E42" s="23"/>
      <c r="F42" s="23"/>
      <c r="G42" s="159" t="s">
        <v>7</v>
      </c>
      <c r="I42" s="44"/>
    </row>
    <row r="43" spans="1:9">
      <c r="A43" s="30" t="s">
        <v>78</v>
      </c>
      <c r="B43" s="31">
        <v>38.25</v>
      </c>
      <c r="C43" s="32">
        <f>D43/B43</f>
        <v>92625</v>
      </c>
      <c r="D43" s="146">
        <v>3542906.25</v>
      </c>
      <c r="E43" s="33">
        <f>F43/B43</f>
        <v>93575</v>
      </c>
      <c r="F43" s="35">
        <v>3579243.75</v>
      </c>
      <c r="G43" s="36" t="s">
        <v>30</v>
      </c>
    </row>
    <row r="44" spans="1:9">
      <c r="A44" s="15" t="s">
        <v>79</v>
      </c>
      <c r="B44" s="16">
        <v>43.2</v>
      </c>
      <c r="C44" s="17">
        <f t="shared" ref="C44:C71" si="8">D44/B44</f>
        <v>87400</v>
      </c>
      <c r="D44" s="144">
        <v>3775680</v>
      </c>
      <c r="E44" s="18">
        <f t="shared" ref="E44:E71" si="9">F44/B44</f>
        <v>88350</v>
      </c>
      <c r="F44" s="13">
        <v>3816720</v>
      </c>
      <c r="G44" s="19" t="s">
        <v>30</v>
      </c>
    </row>
    <row r="45" spans="1:9">
      <c r="A45" s="15" t="s">
        <v>79</v>
      </c>
      <c r="B45" s="16">
        <v>45.32</v>
      </c>
      <c r="C45" s="17">
        <f t="shared" si="8"/>
        <v>86450</v>
      </c>
      <c r="D45" s="144">
        <v>3917914</v>
      </c>
      <c r="E45" s="18">
        <f t="shared" si="9"/>
        <v>87400</v>
      </c>
      <c r="F45" s="13">
        <v>3960968</v>
      </c>
      <c r="G45" s="19" t="s">
        <v>30</v>
      </c>
    </row>
    <row r="46" spans="1:9">
      <c r="A46" s="15" t="s">
        <v>79</v>
      </c>
      <c r="B46" s="16">
        <v>48.45</v>
      </c>
      <c r="C46" s="17">
        <f t="shared" si="8"/>
        <v>83398.599999999991</v>
      </c>
      <c r="D46" s="144">
        <v>4040662.17</v>
      </c>
      <c r="E46" s="18">
        <f t="shared" si="9"/>
        <v>84348.599999999991</v>
      </c>
      <c r="F46" s="13">
        <v>4086689.67</v>
      </c>
      <c r="G46" s="19" t="s">
        <v>30</v>
      </c>
    </row>
    <row r="47" spans="1:9">
      <c r="A47" s="20" t="s">
        <v>79</v>
      </c>
      <c r="B47" s="21">
        <v>55.52</v>
      </c>
      <c r="C47" s="22">
        <f t="shared" si="8"/>
        <v>78045.350000000006</v>
      </c>
      <c r="D47" s="145">
        <v>4333077.8320000004</v>
      </c>
      <c r="E47" s="24">
        <f t="shared" si="9"/>
        <v>78995.350000000006</v>
      </c>
      <c r="F47" s="23">
        <v>4385821.8320000004</v>
      </c>
      <c r="G47" s="25" t="s">
        <v>30</v>
      </c>
    </row>
    <row r="48" spans="1:9">
      <c r="A48" s="26" t="s">
        <v>80</v>
      </c>
      <c r="B48" s="27">
        <v>18.95</v>
      </c>
      <c r="C48" s="28">
        <f t="shared" si="8"/>
        <v>113525</v>
      </c>
      <c r="D48" s="143">
        <v>2151298.75</v>
      </c>
      <c r="E48" s="28">
        <f t="shared" si="9"/>
        <v>114475</v>
      </c>
      <c r="F48" s="28">
        <v>2169301.25</v>
      </c>
      <c r="G48" s="149" t="s">
        <v>30</v>
      </c>
    </row>
    <row r="49" spans="1:9">
      <c r="A49" s="10" t="s">
        <v>80</v>
      </c>
      <c r="B49" s="11">
        <v>20.67</v>
      </c>
      <c r="C49" s="12">
        <f t="shared" si="8"/>
        <v>110674.99999999999</v>
      </c>
      <c r="D49" s="143">
        <v>2287652.25</v>
      </c>
      <c r="E49" s="12">
        <f t="shared" si="9"/>
        <v>111624.99999999999</v>
      </c>
      <c r="F49" s="12">
        <v>2307288.75</v>
      </c>
      <c r="G49" s="148" t="s">
        <v>30</v>
      </c>
    </row>
    <row r="50" spans="1:9">
      <c r="A50" s="30" t="s">
        <v>81</v>
      </c>
      <c r="B50" s="31">
        <v>34.630000000000003</v>
      </c>
      <c r="C50" s="32">
        <f t="shared" si="8"/>
        <v>96143.8</v>
      </c>
      <c r="D50" s="144">
        <v>3329459.7940000002</v>
      </c>
      <c r="E50" s="33">
        <f t="shared" si="9"/>
        <v>97093.8</v>
      </c>
      <c r="F50" s="13">
        <v>3362358.2940000002</v>
      </c>
      <c r="G50" s="150" t="s">
        <v>30</v>
      </c>
    </row>
    <row r="51" spans="1:9">
      <c r="A51" s="15" t="s">
        <v>82</v>
      </c>
      <c r="B51" s="16">
        <v>38.25</v>
      </c>
      <c r="C51" s="17">
        <f t="shared" si="8"/>
        <v>92625</v>
      </c>
      <c r="D51" s="144">
        <v>3542906.25</v>
      </c>
      <c r="E51" s="18">
        <f t="shared" si="9"/>
        <v>93575</v>
      </c>
      <c r="F51" s="13">
        <v>3579243.75</v>
      </c>
      <c r="G51" s="150" t="s">
        <v>30</v>
      </c>
    </row>
    <row r="52" spans="1:9">
      <c r="A52" s="34" t="s">
        <v>81</v>
      </c>
      <c r="B52" s="16">
        <v>39</v>
      </c>
      <c r="C52" s="17">
        <f t="shared" si="8"/>
        <v>92410.3</v>
      </c>
      <c r="D52" s="144">
        <v>3604001.7</v>
      </c>
      <c r="E52" s="17">
        <f t="shared" si="9"/>
        <v>93360.3</v>
      </c>
      <c r="F52" s="13">
        <v>3641051.7</v>
      </c>
      <c r="G52" s="150" t="s">
        <v>30</v>
      </c>
    </row>
    <row r="53" spans="1:9">
      <c r="A53" s="30" t="s">
        <v>83</v>
      </c>
      <c r="B53" s="31">
        <v>40.89</v>
      </c>
      <c r="C53" s="32">
        <f t="shared" si="8"/>
        <v>89300</v>
      </c>
      <c r="D53" s="146">
        <v>3651477</v>
      </c>
      <c r="E53" s="33">
        <f t="shared" si="9"/>
        <v>90250</v>
      </c>
      <c r="F53" s="35">
        <v>3690322.5</v>
      </c>
      <c r="G53" s="151" t="s">
        <v>30</v>
      </c>
    </row>
    <row r="54" spans="1:9">
      <c r="A54" s="15" t="s">
        <v>83</v>
      </c>
      <c r="B54" s="16">
        <v>43.2</v>
      </c>
      <c r="C54" s="17">
        <f t="shared" si="8"/>
        <v>87400</v>
      </c>
      <c r="D54" s="144">
        <v>3775680</v>
      </c>
      <c r="E54" s="18">
        <f t="shared" si="9"/>
        <v>88350</v>
      </c>
      <c r="F54" s="13">
        <v>3816720</v>
      </c>
      <c r="G54" s="150" t="s">
        <v>30</v>
      </c>
    </row>
    <row r="55" spans="1:9">
      <c r="A55" s="15" t="s">
        <v>83</v>
      </c>
      <c r="B55" s="16">
        <v>45.32</v>
      </c>
      <c r="C55" s="17">
        <f t="shared" si="8"/>
        <v>86450</v>
      </c>
      <c r="D55" s="144">
        <v>3917914</v>
      </c>
      <c r="E55" s="18">
        <f t="shared" si="9"/>
        <v>87400</v>
      </c>
      <c r="F55" s="13">
        <v>3960968</v>
      </c>
      <c r="G55" s="150" t="s">
        <v>30</v>
      </c>
    </row>
    <row r="56" spans="1:9">
      <c r="A56" s="15" t="s">
        <v>83</v>
      </c>
      <c r="B56" s="16">
        <v>48.45</v>
      </c>
      <c r="C56" s="17">
        <f t="shared" si="8"/>
        <v>83398.599999999991</v>
      </c>
      <c r="D56" s="144">
        <v>4040662.17</v>
      </c>
      <c r="E56" s="18">
        <f t="shared" si="9"/>
        <v>84348.599999999991</v>
      </c>
      <c r="F56" s="13">
        <v>4086689.67</v>
      </c>
      <c r="G56" s="150" t="s">
        <v>30</v>
      </c>
    </row>
    <row r="57" spans="1:9">
      <c r="A57" s="20" t="s">
        <v>83</v>
      </c>
      <c r="B57" s="21">
        <v>55.52</v>
      </c>
      <c r="C57" s="22">
        <f t="shared" si="8"/>
        <v>78045.350000000006</v>
      </c>
      <c r="D57" s="145">
        <v>4333077.8320000004</v>
      </c>
      <c r="E57" s="24">
        <f t="shared" si="9"/>
        <v>78995.350000000006</v>
      </c>
      <c r="F57" s="23">
        <v>4385821.8320000004</v>
      </c>
      <c r="G57" s="152" t="s">
        <v>30</v>
      </c>
    </row>
    <row r="58" spans="1:9">
      <c r="A58" s="26" t="s">
        <v>84</v>
      </c>
      <c r="B58" s="27">
        <v>17</v>
      </c>
      <c r="C58" s="28">
        <f t="shared" ref="C58:C64" si="10">D58/B58</f>
        <v>119795</v>
      </c>
      <c r="D58" s="147">
        <f>2143700*0.95</f>
        <v>2036515</v>
      </c>
      <c r="E58" s="28">
        <f t="shared" ref="E58:E64" si="11">F58/B58</f>
        <v>120745</v>
      </c>
      <c r="F58" s="28">
        <f>2160700*0.95</f>
        <v>2052665</v>
      </c>
      <c r="G58" s="149" t="s">
        <v>30</v>
      </c>
      <c r="I58" s="44"/>
    </row>
    <row r="59" spans="1:9">
      <c r="A59" s="37" t="s">
        <v>84</v>
      </c>
      <c r="B59" s="11">
        <v>17.3</v>
      </c>
      <c r="C59" s="12">
        <f t="shared" si="10"/>
        <v>119795</v>
      </c>
      <c r="D59" s="143">
        <f>2181530*0.95</f>
        <v>2072453.5</v>
      </c>
      <c r="E59" s="12">
        <f t="shared" si="11"/>
        <v>120745</v>
      </c>
      <c r="F59" s="12">
        <f>2198830*0.95</f>
        <v>2088888.5</v>
      </c>
      <c r="G59" s="148" t="s">
        <v>30</v>
      </c>
      <c r="I59" s="44"/>
    </row>
    <row r="60" spans="1:9">
      <c r="A60" s="38" t="s">
        <v>84</v>
      </c>
      <c r="B60" s="11">
        <v>20</v>
      </c>
      <c r="C60" s="12">
        <f t="shared" si="10"/>
        <v>115045</v>
      </c>
      <c r="D60" s="143">
        <f>2422000*0.95</f>
        <v>2300900</v>
      </c>
      <c r="E60" s="12">
        <f t="shared" si="11"/>
        <v>115995</v>
      </c>
      <c r="F60" s="12">
        <f>2442000*0.95</f>
        <v>2319900</v>
      </c>
      <c r="G60" s="148" t="s">
        <v>30</v>
      </c>
      <c r="I60" s="44"/>
    </row>
    <row r="61" spans="1:9">
      <c r="A61" s="37" t="s">
        <v>84</v>
      </c>
      <c r="B61" s="11">
        <v>20.3</v>
      </c>
      <c r="C61" s="12">
        <f t="shared" si="10"/>
        <v>115045</v>
      </c>
      <c r="D61" s="143">
        <f>2458330*0.95</f>
        <v>2335413.5</v>
      </c>
      <c r="E61" s="12">
        <f t="shared" si="11"/>
        <v>115995</v>
      </c>
      <c r="F61" s="12">
        <f>2478630*0.95</f>
        <v>2354698.5</v>
      </c>
      <c r="G61" s="148" t="s">
        <v>30</v>
      </c>
      <c r="I61" s="44"/>
    </row>
    <row r="62" spans="1:9">
      <c r="A62" s="15" t="s">
        <v>85</v>
      </c>
      <c r="B62" s="16">
        <v>42.1</v>
      </c>
      <c r="C62" s="17">
        <f t="shared" si="10"/>
        <v>88350</v>
      </c>
      <c r="D62" s="144">
        <f>3915300*0.95</f>
        <v>3719535</v>
      </c>
      <c r="E62" s="18">
        <f t="shared" si="11"/>
        <v>89300</v>
      </c>
      <c r="F62" s="13">
        <f>3957400*0.95</f>
        <v>3759530</v>
      </c>
      <c r="G62" s="150" t="s">
        <v>30</v>
      </c>
      <c r="I62" s="44"/>
    </row>
    <row r="63" spans="1:9">
      <c r="A63" s="30" t="s">
        <v>86</v>
      </c>
      <c r="B63" s="16">
        <v>46.7</v>
      </c>
      <c r="C63" s="17">
        <f t="shared" si="10"/>
        <v>87400</v>
      </c>
      <c r="D63" s="144">
        <f>4296400*0.95</f>
        <v>4081580</v>
      </c>
      <c r="E63" s="18">
        <f t="shared" si="11"/>
        <v>88350</v>
      </c>
      <c r="F63" s="13">
        <f>4343100*0.95</f>
        <v>4125945</v>
      </c>
      <c r="G63" s="150" t="s">
        <v>30</v>
      </c>
      <c r="I63" s="44"/>
    </row>
    <row r="64" spans="1:9">
      <c r="A64" s="20" t="s">
        <v>86</v>
      </c>
      <c r="B64" s="21">
        <v>57.1</v>
      </c>
      <c r="C64" s="22">
        <f t="shared" si="10"/>
        <v>78995.349999999991</v>
      </c>
      <c r="D64" s="145">
        <f>4748036.3*0.95</f>
        <v>4510634.4849999994</v>
      </c>
      <c r="E64" s="24">
        <f t="shared" si="11"/>
        <v>79945.349999999991</v>
      </c>
      <c r="F64" s="23">
        <f>4805136.3*0.95</f>
        <v>4564879.4849999994</v>
      </c>
      <c r="G64" s="152" t="s">
        <v>30</v>
      </c>
      <c r="I64" s="44"/>
    </row>
    <row r="65" spans="1:7">
      <c r="A65" s="26" t="s">
        <v>87</v>
      </c>
      <c r="B65" s="27">
        <v>17</v>
      </c>
      <c r="C65" s="28">
        <f t="shared" si="8"/>
        <v>118845</v>
      </c>
      <c r="D65" s="147">
        <v>2020365</v>
      </c>
      <c r="E65" s="28">
        <f t="shared" si="9"/>
        <v>119795</v>
      </c>
      <c r="F65" s="28">
        <v>2036515</v>
      </c>
      <c r="G65" s="29" t="s">
        <v>7</v>
      </c>
    </row>
    <row r="66" spans="1:7">
      <c r="A66" s="37" t="s">
        <v>87</v>
      </c>
      <c r="B66" s="11">
        <v>17.3</v>
      </c>
      <c r="C66" s="12">
        <f t="shared" si="8"/>
        <v>118845</v>
      </c>
      <c r="D66" s="143">
        <v>2056018.5</v>
      </c>
      <c r="E66" s="12">
        <f t="shared" si="9"/>
        <v>119795</v>
      </c>
      <c r="F66" s="12">
        <v>2072453.5</v>
      </c>
      <c r="G66" s="14" t="s">
        <v>7</v>
      </c>
    </row>
    <row r="67" spans="1:7">
      <c r="A67" s="38" t="s">
        <v>87</v>
      </c>
      <c r="B67" s="11">
        <v>20</v>
      </c>
      <c r="C67" s="12">
        <f t="shared" si="8"/>
        <v>114095</v>
      </c>
      <c r="D67" s="143">
        <v>2281900</v>
      </c>
      <c r="E67" s="12">
        <f t="shared" si="9"/>
        <v>115045</v>
      </c>
      <c r="F67" s="12">
        <v>2300900</v>
      </c>
      <c r="G67" s="14" t="s">
        <v>7</v>
      </c>
    </row>
    <row r="68" spans="1:7">
      <c r="A68" s="37" t="s">
        <v>87</v>
      </c>
      <c r="B68" s="11">
        <v>20.3</v>
      </c>
      <c r="C68" s="12">
        <f t="shared" si="8"/>
        <v>114095</v>
      </c>
      <c r="D68" s="143">
        <v>2316128.5</v>
      </c>
      <c r="E68" s="12">
        <f t="shared" si="9"/>
        <v>115045</v>
      </c>
      <c r="F68" s="12">
        <v>2335413.5</v>
      </c>
      <c r="G68" s="14" t="s">
        <v>7</v>
      </c>
    </row>
    <row r="69" spans="1:7">
      <c r="A69" s="15" t="s">
        <v>88</v>
      </c>
      <c r="B69" s="16">
        <v>42.1</v>
      </c>
      <c r="C69" s="17">
        <f t="shared" si="8"/>
        <v>87400</v>
      </c>
      <c r="D69" s="144">
        <v>3679540</v>
      </c>
      <c r="E69" s="18">
        <f t="shared" si="9"/>
        <v>88350</v>
      </c>
      <c r="F69" s="13">
        <v>3719535</v>
      </c>
      <c r="G69" s="19" t="s">
        <v>7</v>
      </c>
    </row>
    <row r="70" spans="1:7">
      <c r="A70" s="30" t="s">
        <v>89</v>
      </c>
      <c r="B70" s="16">
        <v>46.7</v>
      </c>
      <c r="C70" s="17">
        <f t="shared" si="8"/>
        <v>86450</v>
      </c>
      <c r="D70" s="144">
        <v>4037215</v>
      </c>
      <c r="E70" s="18">
        <f t="shared" si="9"/>
        <v>87400</v>
      </c>
      <c r="F70" s="13">
        <v>4081580</v>
      </c>
      <c r="G70" s="19" t="s">
        <v>7</v>
      </c>
    </row>
    <row r="71" spans="1:7">
      <c r="A71" s="20" t="s">
        <v>89</v>
      </c>
      <c r="B71" s="21">
        <v>57.1</v>
      </c>
      <c r="C71" s="22">
        <f t="shared" si="8"/>
        <v>78045.350000000006</v>
      </c>
      <c r="D71" s="145">
        <v>4456389.4850000003</v>
      </c>
      <c r="E71" s="24">
        <f t="shared" si="9"/>
        <v>78995.350000000006</v>
      </c>
      <c r="F71" s="23">
        <v>4510634.4850000003</v>
      </c>
      <c r="G71" s="25" t="s">
        <v>7</v>
      </c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Кольцово</vt:lpstr>
      <vt:lpstr>ЖК ВЛ АКЦИЯ до 08.03.</vt:lpstr>
      <vt:lpstr>ЖК ВЛ</vt:lpstr>
      <vt:lpstr>ЖК ЛМ3</vt:lpstr>
      <vt:lpstr>ЖК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2024-05-20T08:12:00Z</cp:lastPrinted>
  <dcterms:created xsi:type="dcterms:W3CDTF">2019-02-27T13:48:00Z</dcterms:created>
  <dcterms:modified xsi:type="dcterms:W3CDTF">2025-01-27T10:37:39Z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